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wnloads\Башкирэнерго, для проекта Лукойла, 1,2МВт\"/>
    </mc:Choice>
  </mc:AlternateContent>
  <xr:revisionPtr revIDLastSave="0" documentId="13_ncr:1_{9495197A-3F48-4CC2-9880-DAA326FDE0B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 КТП №7" sheetId="19" r:id="rId1"/>
    <sheet name=" КТП №7 секция 1" sheetId="15" r:id="rId2"/>
    <sheet name="КТП №7 секция 2 " sheetId="16" r:id="rId3"/>
    <sheet name="МСС" sheetId="12" r:id="rId4"/>
    <sheet name="МСС секция 1" sheetId="17" r:id="rId5"/>
    <sheet name="МСС секция 2" sheetId="18" r:id="rId6"/>
  </sheets>
  <definedNames>
    <definedName name="ДЭС" localSheetId="0">' КТП №7'!$A$4:$R$80</definedName>
    <definedName name="ДЭС" localSheetId="1">' КТП №7 секция 1'!$A$4:$R$37</definedName>
    <definedName name="ДЭС" localSheetId="2">'КТП №7 секция 2 '!$A$4:$R$52</definedName>
    <definedName name="ДЭС" localSheetId="3">МСС!$A$4:$R$76</definedName>
    <definedName name="ДЭС" localSheetId="4">'МСС секция 1'!$A$4:$R$56</definedName>
    <definedName name="ДЭС" localSheetId="5">'МСС секция 2'!$A$4:$R$55</definedName>
    <definedName name="ДЭС">#REF!</definedName>
    <definedName name="ДЭССвод" localSheetId="0">' КТП №7'!$A$84:$J$88</definedName>
    <definedName name="ДЭССвод" localSheetId="1">' КТП №7 секция 1'!$A$41:$J$45</definedName>
    <definedName name="ДЭССвод" localSheetId="2">'КТП №7 секция 2 '!$A$56:$J$60</definedName>
    <definedName name="ДЭССвод" localSheetId="3">МСС!$A$80:$J$84</definedName>
    <definedName name="ДЭССвод" localSheetId="4">'МСС секция 1'!$A$60:$J$64</definedName>
    <definedName name="ДЭССвод" localSheetId="5">'МСС секция 2'!$A$59:$J$63</definedName>
    <definedName name="ДЭССвод">#REF!</definedName>
    <definedName name="КТПН1" localSheetId="0">#REF!</definedName>
    <definedName name="КТПН1" localSheetId="1">#REF!</definedName>
    <definedName name="КТПН1" localSheetId="2">#REF!</definedName>
    <definedName name="КТПН1" localSheetId="3">#REF!</definedName>
    <definedName name="КТПН1" localSheetId="4">#REF!</definedName>
    <definedName name="КТПН1" localSheetId="5">#REF!</definedName>
    <definedName name="КТПН1">#REF!</definedName>
    <definedName name="КТПН1Свод" localSheetId="0">#REF!</definedName>
    <definedName name="КТПН1Свод" localSheetId="1">#REF!</definedName>
    <definedName name="КТПН1Свод" localSheetId="2">#REF!</definedName>
    <definedName name="КТПН1Свод" localSheetId="3">#REF!</definedName>
    <definedName name="КТПН1Свод" localSheetId="4">#REF!</definedName>
    <definedName name="КТПН1Свод" localSheetId="5">#REF!</definedName>
    <definedName name="КТПН1Свод">#REF!</definedName>
    <definedName name="КТПН2" localSheetId="0">#REF!</definedName>
    <definedName name="КТПН2" localSheetId="1">#REF!</definedName>
    <definedName name="КТПН2" localSheetId="2">#REF!</definedName>
    <definedName name="КТПН2" localSheetId="3">#REF!</definedName>
    <definedName name="КТПН2" localSheetId="4">#REF!</definedName>
    <definedName name="КТПН2" localSheetId="5">#REF!</definedName>
    <definedName name="КТПН2">#REF!</definedName>
    <definedName name="КТПН2Свод" localSheetId="0">#REF!</definedName>
    <definedName name="КТПН2Свод" localSheetId="1">#REF!</definedName>
    <definedName name="КТПН2Свод" localSheetId="2">#REF!</definedName>
    <definedName name="КТПН2Свод" localSheetId="3">#REF!</definedName>
    <definedName name="КТПН2Свод" localSheetId="4">#REF!</definedName>
    <definedName name="КТПН2Свод" localSheetId="5">#REF!</definedName>
    <definedName name="КТПН2Свод">#REF!</definedName>
    <definedName name="ывп" localSheetId="0">#REF!</definedName>
    <definedName name="ывп" localSheetId="1">#REF!</definedName>
    <definedName name="ывп" localSheetId="2">#REF!</definedName>
    <definedName name="ывп" localSheetId="3">#REF!</definedName>
    <definedName name="ывп" localSheetId="4">#REF!</definedName>
    <definedName name="ывп" localSheetId="5">#REF!</definedName>
    <definedName name="ыв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5" i="12" l="1"/>
  <c r="F75" i="12"/>
  <c r="D75" i="12"/>
  <c r="G75" i="12" s="1"/>
  <c r="I74" i="12"/>
  <c r="G74" i="12"/>
  <c r="F74" i="12"/>
  <c r="D74" i="12"/>
  <c r="I73" i="12"/>
  <c r="F73" i="12"/>
  <c r="D73" i="12"/>
  <c r="G73" i="12" s="1"/>
  <c r="I72" i="12"/>
  <c r="F72" i="12"/>
  <c r="D72" i="12"/>
  <c r="G72" i="12" s="1"/>
  <c r="H72" i="12" s="1"/>
  <c r="M72" i="12" s="1"/>
  <c r="I71" i="12"/>
  <c r="F71" i="12"/>
  <c r="D71" i="12"/>
  <c r="G71" i="12" s="1"/>
  <c r="I69" i="12"/>
  <c r="F69" i="12"/>
  <c r="D69" i="12"/>
  <c r="G69" i="12" s="1"/>
  <c r="H69" i="12" s="1"/>
  <c r="M69" i="12" s="1"/>
  <c r="I68" i="12"/>
  <c r="F68" i="12"/>
  <c r="D68" i="12"/>
  <c r="G68" i="12" s="1"/>
  <c r="I67" i="12"/>
  <c r="G67" i="12"/>
  <c r="F67" i="12"/>
  <c r="D67" i="12"/>
  <c r="I65" i="12"/>
  <c r="F65" i="12"/>
  <c r="D65" i="12"/>
  <c r="G65" i="12" s="1"/>
  <c r="I64" i="12"/>
  <c r="F64" i="12"/>
  <c r="D64" i="12"/>
  <c r="G64" i="12" s="1"/>
  <c r="I63" i="12"/>
  <c r="F63" i="12"/>
  <c r="D63" i="12"/>
  <c r="G63" i="12" s="1"/>
  <c r="I62" i="12"/>
  <c r="F62" i="12"/>
  <c r="D62" i="12"/>
  <c r="G62" i="12" s="1"/>
  <c r="H62" i="12" s="1"/>
  <c r="M62" i="12" s="1"/>
  <c r="I61" i="12"/>
  <c r="F61" i="12"/>
  <c r="D61" i="12"/>
  <c r="G61" i="12" s="1"/>
  <c r="I59" i="12"/>
  <c r="F59" i="12"/>
  <c r="D59" i="12"/>
  <c r="G59" i="12" s="1"/>
  <c r="H59" i="12" s="1"/>
  <c r="M59" i="12" s="1"/>
  <c r="I58" i="12"/>
  <c r="F58" i="12"/>
  <c r="D58" i="12"/>
  <c r="G58" i="12" s="1"/>
  <c r="I57" i="12"/>
  <c r="F57" i="12"/>
  <c r="D57" i="12"/>
  <c r="G57" i="12" s="1"/>
  <c r="H57" i="12" s="1"/>
  <c r="M57" i="12" s="1"/>
  <c r="I56" i="12"/>
  <c r="F56" i="12"/>
  <c r="D56" i="12"/>
  <c r="G56" i="12" s="1"/>
  <c r="I55" i="12"/>
  <c r="F55" i="12"/>
  <c r="D55" i="12"/>
  <c r="G55" i="12" s="1"/>
  <c r="I53" i="12"/>
  <c r="F53" i="12"/>
  <c r="D53" i="12"/>
  <c r="G53" i="12" s="1"/>
  <c r="L53" i="12" s="1"/>
  <c r="I52" i="12"/>
  <c r="F52" i="12"/>
  <c r="D52" i="12"/>
  <c r="G52" i="12" s="1"/>
  <c r="I54" i="18"/>
  <c r="F54" i="18"/>
  <c r="D54" i="18"/>
  <c r="G54" i="18" s="1"/>
  <c r="L54" i="18" s="1"/>
  <c r="I53" i="18"/>
  <c r="F53" i="18"/>
  <c r="D53" i="18"/>
  <c r="G53" i="18" s="1"/>
  <c r="I52" i="18"/>
  <c r="G52" i="18"/>
  <c r="L52" i="18" s="1"/>
  <c r="F52" i="18"/>
  <c r="D52" i="18"/>
  <c r="I51" i="18"/>
  <c r="F51" i="18"/>
  <c r="D51" i="18"/>
  <c r="G51" i="18" s="1"/>
  <c r="I50" i="18"/>
  <c r="F50" i="18"/>
  <c r="D50" i="18"/>
  <c r="G50" i="18" s="1"/>
  <c r="L50" i="18" s="1"/>
  <c r="I48" i="18"/>
  <c r="F48" i="18"/>
  <c r="D48" i="18"/>
  <c r="G48" i="18" s="1"/>
  <c r="I47" i="18"/>
  <c r="F47" i="18"/>
  <c r="D47" i="18"/>
  <c r="G47" i="18" s="1"/>
  <c r="I46" i="18"/>
  <c r="G46" i="18"/>
  <c r="L46" i="18" s="1"/>
  <c r="F46" i="18"/>
  <c r="D46" i="18"/>
  <c r="I44" i="18"/>
  <c r="F44" i="18"/>
  <c r="D44" i="18"/>
  <c r="G44" i="18" s="1"/>
  <c r="L44" i="18" s="1"/>
  <c r="F55" i="17"/>
  <c r="F54" i="17"/>
  <c r="F36" i="19"/>
  <c r="F34" i="19"/>
  <c r="F53" i="17"/>
  <c r="I55" i="17"/>
  <c r="G55" i="17"/>
  <c r="L55" i="17" s="1"/>
  <c r="D55" i="17"/>
  <c r="I54" i="17"/>
  <c r="D54" i="17"/>
  <c r="G54" i="17" s="1"/>
  <c r="I53" i="17"/>
  <c r="D53" i="17"/>
  <c r="G53" i="17" s="1"/>
  <c r="I52" i="17"/>
  <c r="F52" i="17"/>
  <c r="D52" i="17"/>
  <c r="G52" i="17" s="1"/>
  <c r="I51" i="17"/>
  <c r="F51" i="17"/>
  <c r="D51" i="17"/>
  <c r="G51" i="17" s="1"/>
  <c r="L51" i="17" s="1"/>
  <c r="I49" i="17"/>
  <c r="F49" i="17"/>
  <c r="D49" i="17"/>
  <c r="G49" i="17" s="1"/>
  <c r="L49" i="17" s="1"/>
  <c r="D46" i="17"/>
  <c r="G46" i="17" s="1"/>
  <c r="F46" i="17"/>
  <c r="I46" i="17"/>
  <c r="D47" i="17"/>
  <c r="F47" i="17"/>
  <c r="G47" i="17"/>
  <c r="H47" i="17" s="1"/>
  <c r="M47" i="17" s="1"/>
  <c r="N47" i="17" s="1"/>
  <c r="O47" i="17" s="1"/>
  <c r="I47" i="17"/>
  <c r="L47" i="17"/>
  <c r="R47" i="17" s="1"/>
  <c r="D48" i="17"/>
  <c r="G48" i="17" s="1"/>
  <c r="F48" i="17"/>
  <c r="I48" i="17"/>
  <c r="I45" i="17"/>
  <c r="F45" i="17"/>
  <c r="D45" i="17"/>
  <c r="G45" i="17" s="1"/>
  <c r="I43" i="17"/>
  <c r="F43" i="17"/>
  <c r="D43" i="17"/>
  <c r="G43" i="17" s="1"/>
  <c r="I49" i="16"/>
  <c r="F49" i="16"/>
  <c r="D49" i="16"/>
  <c r="G49" i="16" s="1"/>
  <c r="I48" i="16"/>
  <c r="F48" i="16"/>
  <c r="D48" i="16"/>
  <c r="G48" i="16" s="1"/>
  <c r="H48" i="16" s="1"/>
  <c r="M48" i="16" s="1"/>
  <c r="I47" i="16"/>
  <c r="F47" i="16"/>
  <c r="D47" i="16"/>
  <c r="G47" i="16" s="1"/>
  <c r="I46" i="16"/>
  <c r="G46" i="16"/>
  <c r="H46" i="16" s="1"/>
  <c r="M46" i="16" s="1"/>
  <c r="F46" i="16"/>
  <c r="D46" i="16"/>
  <c r="I27" i="16"/>
  <c r="F27" i="16"/>
  <c r="D27" i="16"/>
  <c r="G27" i="16" s="1"/>
  <c r="I26" i="16"/>
  <c r="G26" i="16"/>
  <c r="L26" i="16" s="1"/>
  <c r="F26" i="16"/>
  <c r="D26" i="16"/>
  <c r="I25" i="16"/>
  <c r="F25" i="16"/>
  <c r="D25" i="16"/>
  <c r="G25" i="16" s="1"/>
  <c r="I24" i="16"/>
  <c r="G24" i="16"/>
  <c r="L24" i="16" s="1"/>
  <c r="F24" i="16"/>
  <c r="D24" i="16"/>
  <c r="M23" i="16"/>
  <c r="L23" i="16"/>
  <c r="F23" i="16"/>
  <c r="D23" i="16"/>
  <c r="I22" i="16"/>
  <c r="F22" i="16"/>
  <c r="D22" i="16"/>
  <c r="G22" i="16" s="1"/>
  <c r="I21" i="16"/>
  <c r="F21" i="16"/>
  <c r="D21" i="16"/>
  <c r="G21" i="16" s="1"/>
  <c r="I20" i="16"/>
  <c r="F20" i="16"/>
  <c r="D20" i="16"/>
  <c r="G20" i="16" s="1"/>
  <c r="I19" i="16"/>
  <c r="F19" i="16"/>
  <c r="D19" i="16"/>
  <c r="G19" i="16" s="1"/>
  <c r="I18" i="16"/>
  <c r="G18" i="16"/>
  <c r="H18" i="16" s="1"/>
  <c r="M18" i="16" s="1"/>
  <c r="F18" i="16"/>
  <c r="D18" i="16"/>
  <c r="M17" i="16"/>
  <c r="L17" i="16"/>
  <c r="N17" i="16" s="1"/>
  <c r="O17" i="16" s="1"/>
  <c r="I16" i="16"/>
  <c r="F16" i="16"/>
  <c r="D16" i="16"/>
  <c r="G16" i="16" s="1"/>
  <c r="I15" i="16"/>
  <c r="F15" i="16"/>
  <c r="D15" i="16"/>
  <c r="G15" i="16" s="1"/>
  <c r="I14" i="16"/>
  <c r="F14" i="16"/>
  <c r="D14" i="16"/>
  <c r="G14" i="16" s="1"/>
  <c r="I13" i="16"/>
  <c r="G13" i="16"/>
  <c r="F13" i="16"/>
  <c r="D13" i="16"/>
  <c r="I12" i="16"/>
  <c r="F12" i="16"/>
  <c r="D12" i="16"/>
  <c r="G12" i="16" s="1"/>
  <c r="I11" i="16"/>
  <c r="F11" i="16"/>
  <c r="D11" i="16"/>
  <c r="G11" i="16" s="1"/>
  <c r="H11" i="16" s="1"/>
  <c r="M11" i="16" s="1"/>
  <c r="I10" i="16"/>
  <c r="F10" i="16"/>
  <c r="D10" i="16"/>
  <c r="G10" i="16" s="1"/>
  <c r="I36" i="15"/>
  <c r="F36" i="15"/>
  <c r="D36" i="15"/>
  <c r="G36" i="15" s="1"/>
  <c r="L36" i="15" s="1"/>
  <c r="N35" i="15"/>
  <c r="O35" i="15" s="1"/>
  <c r="M35" i="15"/>
  <c r="L35" i="15"/>
  <c r="I34" i="15"/>
  <c r="F34" i="15"/>
  <c r="D34" i="15"/>
  <c r="G34" i="15" s="1"/>
  <c r="I32" i="15"/>
  <c r="G32" i="15"/>
  <c r="L32" i="15" s="1"/>
  <c r="F32" i="15"/>
  <c r="D32" i="15"/>
  <c r="I31" i="15"/>
  <c r="F31" i="15"/>
  <c r="D31" i="15"/>
  <c r="G31" i="15" s="1"/>
  <c r="I30" i="15"/>
  <c r="F30" i="15"/>
  <c r="D30" i="15"/>
  <c r="G30" i="15" s="1"/>
  <c r="L30" i="15" s="1"/>
  <c r="I29" i="15"/>
  <c r="F29" i="15"/>
  <c r="D29" i="15"/>
  <c r="G29" i="15" s="1"/>
  <c r="M28" i="15"/>
  <c r="L28" i="15"/>
  <c r="B37" i="15"/>
  <c r="I17" i="15"/>
  <c r="F17" i="15"/>
  <c r="D17" i="15"/>
  <c r="G17" i="15" s="1"/>
  <c r="I16" i="15"/>
  <c r="F16" i="15"/>
  <c r="D16" i="15"/>
  <c r="G16" i="15" s="1"/>
  <c r="I15" i="15"/>
  <c r="F15" i="15"/>
  <c r="D15" i="15"/>
  <c r="G15" i="15" s="1"/>
  <c r="I14" i="15"/>
  <c r="F14" i="15"/>
  <c r="D14" i="15"/>
  <c r="G14" i="15" s="1"/>
  <c r="I13" i="15"/>
  <c r="F13" i="15"/>
  <c r="D13" i="15"/>
  <c r="G13" i="15" s="1"/>
  <c r="I12" i="15"/>
  <c r="F12" i="15"/>
  <c r="D12" i="15"/>
  <c r="G12" i="15" s="1"/>
  <c r="I11" i="15"/>
  <c r="F11" i="15"/>
  <c r="D11" i="15"/>
  <c r="G11" i="15" s="1"/>
  <c r="I36" i="19"/>
  <c r="D36" i="19"/>
  <c r="G36" i="19" s="1"/>
  <c r="D34" i="19"/>
  <c r="G34" i="19" s="1"/>
  <c r="L34" i="19" s="1"/>
  <c r="I34" i="19"/>
  <c r="F32" i="19"/>
  <c r="I31" i="19"/>
  <c r="F31" i="19"/>
  <c r="D31" i="19"/>
  <c r="G31" i="19" s="1"/>
  <c r="I17" i="19"/>
  <c r="F17" i="19"/>
  <c r="D17" i="19"/>
  <c r="G17" i="19" s="1"/>
  <c r="I16" i="19"/>
  <c r="G16" i="19"/>
  <c r="F16" i="19"/>
  <c r="D16" i="19"/>
  <c r="I15" i="19"/>
  <c r="G15" i="19"/>
  <c r="H15" i="19" s="1"/>
  <c r="F15" i="19"/>
  <c r="D15" i="19"/>
  <c r="I14" i="19"/>
  <c r="F14" i="19"/>
  <c r="D14" i="19"/>
  <c r="G14" i="19" s="1"/>
  <c r="I13" i="19"/>
  <c r="F13" i="19"/>
  <c r="D13" i="19"/>
  <c r="G13" i="19" s="1"/>
  <c r="H13" i="19" s="1"/>
  <c r="I12" i="19"/>
  <c r="F12" i="19"/>
  <c r="D12" i="19"/>
  <c r="G12" i="19" s="1"/>
  <c r="I11" i="19"/>
  <c r="F11" i="19"/>
  <c r="D11" i="19"/>
  <c r="G11" i="19" s="1"/>
  <c r="H11" i="19" s="1"/>
  <c r="M28" i="19"/>
  <c r="M35" i="19"/>
  <c r="M45" i="19"/>
  <c r="M51" i="19"/>
  <c r="L28" i="19"/>
  <c r="L35" i="19"/>
  <c r="N35" i="19" s="1"/>
  <c r="O35" i="19" s="1"/>
  <c r="L45" i="19"/>
  <c r="L51" i="19"/>
  <c r="H12" i="19" l="1"/>
  <c r="H13" i="16"/>
  <c r="M13" i="16" s="1"/>
  <c r="N23" i="16"/>
  <c r="O23" i="16" s="1"/>
  <c r="H24" i="16"/>
  <c r="M24" i="16" s="1"/>
  <c r="N24" i="16" s="1"/>
  <c r="O24" i="16" s="1"/>
  <c r="H26" i="16"/>
  <c r="M26" i="16" s="1"/>
  <c r="N28" i="15"/>
  <c r="O28" i="15" s="1"/>
  <c r="H67" i="12"/>
  <c r="M67" i="12" s="1"/>
  <c r="H64" i="12"/>
  <c r="M64" i="12" s="1"/>
  <c r="H74" i="12"/>
  <c r="M74" i="12" s="1"/>
  <c r="L73" i="12"/>
  <c r="H73" i="12"/>
  <c r="M73" i="12" s="1"/>
  <c r="L71" i="12"/>
  <c r="H71" i="12"/>
  <c r="M71" i="12" s="1"/>
  <c r="L68" i="12"/>
  <c r="H68" i="12"/>
  <c r="M68" i="12" s="1"/>
  <c r="L75" i="12"/>
  <c r="H75" i="12"/>
  <c r="M75" i="12" s="1"/>
  <c r="L67" i="12"/>
  <c r="L69" i="12"/>
  <c r="L72" i="12"/>
  <c r="L74" i="12"/>
  <c r="L58" i="12"/>
  <c r="H58" i="12"/>
  <c r="M58" i="12" s="1"/>
  <c r="L56" i="12"/>
  <c r="H56" i="12"/>
  <c r="M56" i="12" s="1"/>
  <c r="L65" i="12"/>
  <c r="H65" i="12"/>
  <c r="M65" i="12" s="1"/>
  <c r="H55" i="12"/>
  <c r="M55" i="12" s="1"/>
  <c r="L55" i="12"/>
  <c r="L63" i="12"/>
  <c r="H63" i="12"/>
  <c r="M63" i="12" s="1"/>
  <c r="L61" i="12"/>
  <c r="H61" i="12"/>
  <c r="M61" i="12" s="1"/>
  <c r="L57" i="12"/>
  <c r="L59" i="12"/>
  <c r="L62" i="12"/>
  <c r="L64" i="12"/>
  <c r="R53" i="12"/>
  <c r="H52" i="12"/>
  <c r="M52" i="12" s="1"/>
  <c r="L52" i="12"/>
  <c r="H53" i="12"/>
  <c r="M53" i="12" s="1"/>
  <c r="N53" i="12" s="1"/>
  <c r="O53" i="12" s="1"/>
  <c r="R50" i="18"/>
  <c r="H53" i="18"/>
  <c r="M53" i="18" s="1"/>
  <c r="L53" i="18"/>
  <c r="H51" i="18"/>
  <c r="M51" i="18" s="1"/>
  <c r="L51" i="18"/>
  <c r="R54" i="18"/>
  <c r="R52" i="18"/>
  <c r="H50" i="18"/>
  <c r="M50" i="18" s="1"/>
  <c r="N50" i="18" s="1"/>
  <c r="O50" i="18" s="1"/>
  <c r="H52" i="18"/>
  <c r="M52" i="18" s="1"/>
  <c r="N52" i="18" s="1"/>
  <c r="O52" i="18" s="1"/>
  <c r="H54" i="18"/>
  <c r="M54" i="18" s="1"/>
  <c r="N54" i="18" s="1"/>
  <c r="O54" i="18" s="1"/>
  <c r="L48" i="18"/>
  <c r="H48" i="18"/>
  <c r="M48" i="18" s="1"/>
  <c r="L47" i="18"/>
  <c r="H47" i="18"/>
  <c r="M47" i="18" s="1"/>
  <c r="R46" i="18"/>
  <c r="H46" i="18"/>
  <c r="M46" i="18" s="1"/>
  <c r="N46" i="18" s="1"/>
  <c r="O46" i="18" s="1"/>
  <c r="R44" i="18"/>
  <c r="H44" i="18"/>
  <c r="M44" i="18" s="1"/>
  <c r="N44" i="18" s="1"/>
  <c r="O44" i="18" s="1"/>
  <c r="R55" i="17"/>
  <c r="H55" i="17"/>
  <c r="M55" i="17" s="1"/>
  <c r="N55" i="17" s="1"/>
  <c r="O55" i="17" s="1"/>
  <c r="H54" i="17"/>
  <c r="M54" i="17" s="1"/>
  <c r="L54" i="17"/>
  <c r="H53" i="17"/>
  <c r="M53" i="17" s="1"/>
  <c r="L53" i="17"/>
  <c r="L52" i="17"/>
  <c r="H52" i="17"/>
  <c r="M52" i="17" s="1"/>
  <c r="R51" i="17"/>
  <c r="H51" i="17"/>
  <c r="M51" i="17" s="1"/>
  <c r="N51" i="17" s="1"/>
  <c r="O51" i="17" s="1"/>
  <c r="R49" i="17"/>
  <c r="H49" i="17"/>
  <c r="M49" i="17" s="1"/>
  <c r="N49" i="17" s="1"/>
  <c r="O49" i="17" s="1"/>
  <c r="L48" i="17"/>
  <c r="H48" i="17"/>
  <c r="M48" i="17" s="1"/>
  <c r="L46" i="17"/>
  <c r="H46" i="17"/>
  <c r="M46" i="17" s="1"/>
  <c r="H45" i="17"/>
  <c r="M45" i="17" s="1"/>
  <c r="L45" i="17"/>
  <c r="H43" i="17"/>
  <c r="M43" i="17" s="1"/>
  <c r="L43" i="17"/>
  <c r="L49" i="16"/>
  <c r="H49" i="16"/>
  <c r="M49" i="16" s="1"/>
  <c r="L47" i="16"/>
  <c r="H47" i="16"/>
  <c r="M47" i="16" s="1"/>
  <c r="L46" i="16"/>
  <c r="L48" i="16"/>
  <c r="L10" i="16"/>
  <c r="H10" i="16"/>
  <c r="M10" i="16" s="1"/>
  <c r="L16" i="16"/>
  <c r="H16" i="16"/>
  <c r="M16" i="16" s="1"/>
  <c r="H15" i="16"/>
  <c r="M15" i="16" s="1"/>
  <c r="L15" i="16"/>
  <c r="L19" i="16"/>
  <c r="H19" i="16"/>
  <c r="M19" i="16" s="1"/>
  <c r="L14" i="16"/>
  <c r="H14" i="16"/>
  <c r="M14" i="16" s="1"/>
  <c r="H22" i="16"/>
  <c r="M22" i="16" s="1"/>
  <c r="L22" i="16"/>
  <c r="L25" i="16"/>
  <c r="H25" i="16"/>
  <c r="M25" i="16" s="1"/>
  <c r="L27" i="16"/>
  <c r="H27" i="16"/>
  <c r="M27" i="16" s="1"/>
  <c r="L21" i="16"/>
  <c r="H21" i="16"/>
  <c r="M21" i="16" s="1"/>
  <c r="R24" i="16"/>
  <c r="N26" i="16"/>
  <c r="O26" i="16" s="1"/>
  <c r="R26" i="16"/>
  <c r="L12" i="16"/>
  <c r="H12" i="16"/>
  <c r="M12" i="16" s="1"/>
  <c r="H20" i="16"/>
  <c r="M20" i="16" s="1"/>
  <c r="L20" i="16"/>
  <c r="L11" i="16"/>
  <c r="L13" i="16"/>
  <c r="L18" i="16"/>
  <c r="H29" i="15"/>
  <c r="M29" i="15" s="1"/>
  <c r="L29" i="15"/>
  <c r="R32" i="15"/>
  <c r="R30" i="15"/>
  <c r="H34" i="15"/>
  <c r="M34" i="15" s="1"/>
  <c r="L34" i="15"/>
  <c r="R36" i="15"/>
  <c r="H31" i="15"/>
  <c r="M31" i="15" s="1"/>
  <c r="L31" i="15"/>
  <c r="H30" i="15"/>
  <c r="M30" i="15" s="1"/>
  <c r="N30" i="15" s="1"/>
  <c r="O30" i="15" s="1"/>
  <c r="H32" i="15"/>
  <c r="M32" i="15" s="1"/>
  <c r="N32" i="15" s="1"/>
  <c r="O32" i="15" s="1"/>
  <c r="H36" i="15"/>
  <c r="M36" i="15" s="1"/>
  <c r="N36" i="15" s="1"/>
  <c r="O36" i="15" s="1"/>
  <c r="L16" i="15"/>
  <c r="H16" i="15"/>
  <c r="M16" i="15" s="1"/>
  <c r="L12" i="15"/>
  <c r="H12" i="15"/>
  <c r="M12" i="15" s="1"/>
  <c r="N12" i="15" s="1"/>
  <c r="O12" i="15" s="1"/>
  <c r="L14" i="15"/>
  <c r="R14" i="15" s="1"/>
  <c r="H14" i="15"/>
  <c r="M14" i="15" s="1"/>
  <c r="L11" i="15"/>
  <c r="H11" i="15"/>
  <c r="M11" i="15" s="1"/>
  <c r="L13" i="15"/>
  <c r="H13" i="15"/>
  <c r="M13" i="15" s="1"/>
  <c r="L15" i="15"/>
  <c r="H15" i="15"/>
  <c r="M15" i="15" s="1"/>
  <c r="L17" i="15"/>
  <c r="H17" i="15"/>
  <c r="M17" i="15" s="1"/>
  <c r="R12" i="15"/>
  <c r="N14" i="15"/>
  <c r="O14" i="15" s="1"/>
  <c r="N16" i="15"/>
  <c r="O16" i="15" s="1"/>
  <c r="R16" i="15"/>
  <c r="L36" i="19"/>
  <c r="H36" i="19"/>
  <c r="M36" i="19" s="1"/>
  <c r="H34" i="19"/>
  <c r="M34" i="19" s="1"/>
  <c r="N34" i="19"/>
  <c r="O34" i="19" s="1"/>
  <c r="R34" i="19"/>
  <c r="L31" i="19"/>
  <c r="H31" i="19"/>
  <c r="M31" i="19" s="1"/>
  <c r="H16" i="19"/>
  <c r="N45" i="19"/>
  <c r="O45" i="19" s="1"/>
  <c r="N51" i="19"/>
  <c r="O51" i="19" s="1"/>
  <c r="H14" i="19"/>
  <c r="H17" i="19"/>
  <c r="N28" i="19"/>
  <c r="O28" i="19" s="1"/>
  <c r="I79" i="19"/>
  <c r="F79" i="19"/>
  <c r="D79" i="19"/>
  <c r="G79" i="19" s="1"/>
  <c r="I78" i="19"/>
  <c r="I77" i="19"/>
  <c r="F77" i="19"/>
  <c r="D77" i="19"/>
  <c r="G77" i="19" s="1"/>
  <c r="I76" i="19"/>
  <c r="F76" i="19"/>
  <c r="D76" i="19"/>
  <c r="G76" i="19" s="1"/>
  <c r="L76" i="19" s="1"/>
  <c r="I75" i="19"/>
  <c r="F75" i="19"/>
  <c r="D75" i="19"/>
  <c r="G75" i="19" s="1"/>
  <c r="I74" i="19"/>
  <c r="F74" i="19"/>
  <c r="D74" i="19"/>
  <c r="G74" i="19" s="1"/>
  <c r="L74" i="19" s="1"/>
  <c r="I72" i="19"/>
  <c r="F72" i="19"/>
  <c r="D72" i="19"/>
  <c r="G72" i="19" s="1"/>
  <c r="I71" i="19"/>
  <c r="F71" i="19"/>
  <c r="D71" i="19"/>
  <c r="G71" i="19" s="1"/>
  <c r="H71" i="19" s="1"/>
  <c r="M71" i="19" s="1"/>
  <c r="I70" i="19"/>
  <c r="F70" i="19"/>
  <c r="D70" i="19"/>
  <c r="G70" i="19" s="1"/>
  <c r="L70" i="19" s="1"/>
  <c r="R70" i="19" s="1"/>
  <c r="I69" i="19"/>
  <c r="F69" i="19"/>
  <c r="D69" i="19"/>
  <c r="G69" i="19" s="1"/>
  <c r="L69" i="19" s="1"/>
  <c r="R69" i="19" s="1"/>
  <c r="I68" i="19"/>
  <c r="F68" i="19"/>
  <c r="D68" i="19"/>
  <c r="G68" i="19" s="1"/>
  <c r="L68" i="19" s="1"/>
  <c r="R68" i="19" s="1"/>
  <c r="I67" i="19"/>
  <c r="F67" i="19"/>
  <c r="D67" i="19"/>
  <c r="G67" i="19" s="1"/>
  <c r="L67" i="19" s="1"/>
  <c r="I66" i="19"/>
  <c r="F66" i="19"/>
  <c r="D66" i="19"/>
  <c r="G66" i="19" s="1"/>
  <c r="L66" i="19" s="1"/>
  <c r="R66" i="19" s="1"/>
  <c r="I65" i="19"/>
  <c r="F65" i="19"/>
  <c r="D65" i="19"/>
  <c r="G65" i="19" s="1"/>
  <c r="L65" i="19" s="1"/>
  <c r="R65" i="19" s="1"/>
  <c r="I63" i="19"/>
  <c r="F63" i="19"/>
  <c r="D63" i="19"/>
  <c r="G63" i="19" s="1"/>
  <c r="L63" i="19" s="1"/>
  <c r="R63" i="19" s="1"/>
  <c r="I62" i="19"/>
  <c r="F62" i="19"/>
  <c r="D62" i="19"/>
  <c r="G62" i="19" s="1"/>
  <c r="L62" i="19" s="1"/>
  <c r="I61" i="19"/>
  <c r="F61" i="19"/>
  <c r="D61" i="19"/>
  <c r="G61" i="19" s="1"/>
  <c r="L61" i="19" s="1"/>
  <c r="R61" i="19" s="1"/>
  <c r="I60" i="19"/>
  <c r="F60" i="19"/>
  <c r="D60" i="19"/>
  <c r="G60" i="19" s="1"/>
  <c r="L60" i="19" s="1"/>
  <c r="R60" i="19" s="1"/>
  <c r="I59" i="19"/>
  <c r="F59" i="19"/>
  <c r="D59" i="19"/>
  <c r="G59" i="19" s="1"/>
  <c r="L59" i="19" s="1"/>
  <c r="R59" i="19" s="1"/>
  <c r="I58" i="19"/>
  <c r="F58" i="19"/>
  <c r="D58" i="19"/>
  <c r="G58" i="19" s="1"/>
  <c r="L58" i="19" s="1"/>
  <c r="I57" i="19"/>
  <c r="F57" i="19"/>
  <c r="D57" i="19"/>
  <c r="G57" i="19" s="1"/>
  <c r="L57" i="19" s="1"/>
  <c r="R57" i="19" s="1"/>
  <c r="I55" i="19"/>
  <c r="F55" i="19"/>
  <c r="D55" i="19"/>
  <c r="G55" i="19" s="1"/>
  <c r="I54" i="19"/>
  <c r="F54" i="19"/>
  <c r="D54" i="19"/>
  <c r="G54" i="19" s="1"/>
  <c r="I53" i="19"/>
  <c r="F53" i="19"/>
  <c r="D53" i="19"/>
  <c r="G53" i="19" s="1"/>
  <c r="L53" i="19" s="1"/>
  <c r="I52" i="19"/>
  <c r="F52" i="19"/>
  <c r="D52" i="19"/>
  <c r="G52" i="19" s="1"/>
  <c r="F51" i="19"/>
  <c r="D51" i="19"/>
  <c r="I50" i="19"/>
  <c r="F50" i="19"/>
  <c r="D50" i="19"/>
  <c r="G50" i="19" s="1"/>
  <c r="I49" i="19"/>
  <c r="F49" i="19"/>
  <c r="D49" i="19"/>
  <c r="G49" i="19" s="1"/>
  <c r="L49" i="19" s="1"/>
  <c r="I48" i="19"/>
  <c r="F48" i="19"/>
  <c r="D48" i="19"/>
  <c r="G48" i="19" s="1"/>
  <c r="I47" i="19"/>
  <c r="F47" i="19"/>
  <c r="D47" i="19"/>
  <c r="G47" i="19" s="1"/>
  <c r="L47" i="19" s="1"/>
  <c r="I46" i="19"/>
  <c r="F46" i="19"/>
  <c r="D46" i="19"/>
  <c r="G46" i="19" s="1"/>
  <c r="I44" i="19"/>
  <c r="F44" i="19"/>
  <c r="D44" i="19"/>
  <c r="G44" i="19" s="1"/>
  <c r="L44" i="19" s="1"/>
  <c r="I43" i="19"/>
  <c r="F43" i="19"/>
  <c r="D43" i="19"/>
  <c r="G43" i="19" s="1"/>
  <c r="I42" i="19"/>
  <c r="F42" i="19"/>
  <c r="D42" i="19"/>
  <c r="G42" i="19" s="1"/>
  <c r="I41" i="19"/>
  <c r="F41" i="19"/>
  <c r="D41" i="19"/>
  <c r="G41" i="19" s="1"/>
  <c r="I40" i="19"/>
  <c r="F40" i="19"/>
  <c r="D40" i="19"/>
  <c r="G40" i="19" s="1"/>
  <c r="L40" i="19" s="1"/>
  <c r="I39" i="19"/>
  <c r="F39" i="19"/>
  <c r="D39" i="19"/>
  <c r="G39" i="19" s="1"/>
  <c r="I38" i="19"/>
  <c r="F38" i="19"/>
  <c r="D38" i="19"/>
  <c r="G38" i="19" s="1"/>
  <c r="L38" i="19" s="1"/>
  <c r="B80" i="19"/>
  <c r="I32" i="19"/>
  <c r="D32" i="19"/>
  <c r="G32" i="19" s="1"/>
  <c r="L32" i="19" s="1"/>
  <c r="I30" i="19"/>
  <c r="F30" i="19"/>
  <c r="D30" i="19"/>
  <c r="G30" i="19" s="1"/>
  <c r="I29" i="19"/>
  <c r="F29" i="19"/>
  <c r="D29" i="19"/>
  <c r="G29" i="19" s="1"/>
  <c r="L29" i="19" s="1"/>
  <c r="I27" i="19"/>
  <c r="F27" i="19"/>
  <c r="D27" i="19"/>
  <c r="G27" i="19" s="1"/>
  <c r="L27" i="19" s="1"/>
  <c r="R27" i="19" s="1"/>
  <c r="I26" i="19"/>
  <c r="F26" i="19"/>
  <c r="D26" i="19"/>
  <c r="G26" i="19" s="1"/>
  <c r="I25" i="19"/>
  <c r="F25" i="19"/>
  <c r="D25" i="19"/>
  <c r="G25" i="19" s="1"/>
  <c r="L25" i="19" s="1"/>
  <c r="R25" i="19" s="1"/>
  <c r="I24" i="19"/>
  <c r="F24" i="19"/>
  <c r="D24" i="19"/>
  <c r="G24" i="19" s="1"/>
  <c r="I23" i="19"/>
  <c r="F23" i="19"/>
  <c r="D23" i="19"/>
  <c r="G23" i="19" s="1"/>
  <c r="L23" i="19" s="1"/>
  <c r="R23" i="19" s="1"/>
  <c r="I22" i="19"/>
  <c r="F22" i="19"/>
  <c r="D22" i="19"/>
  <c r="G22" i="19" s="1"/>
  <c r="I21" i="19"/>
  <c r="F21" i="19"/>
  <c r="D21" i="19"/>
  <c r="G21" i="19" s="1"/>
  <c r="L21" i="19" s="1"/>
  <c r="R21" i="19" s="1"/>
  <c r="I20" i="19"/>
  <c r="F20" i="19"/>
  <c r="D20" i="19"/>
  <c r="G20" i="19" s="1"/>
  <c r="I19" i="19"/>
  <c r="F19" i="19"/>
  <c r="D19" i="19"/>
  <c r="G19" i="19" s="1"/>
  <c r="L16" i="19"/>
  <c r="R16" i="19" s="1"/>
  <c r="L14" i="19"/>
  <c r="R14" i="19" s="1"/>
  <c r="L12" i="19"/>
  <c r="R12" i="19" s="1"/>
  <c r="N72" i="12" l="1"/>
  <c r="O72" i="12" s="1"/>
  <c r="R72" i="12"/>
  <c r="R75" i="12"/>
  <c r="N75" i="12"/>
  <c r="O75" i="12" s="1"/>
  <c r="R71" i="12"/>
  <c r="N71" i="12"/>
  <c r="O71" i="12" s="1"/>
  <c r="N69" i="12"/>
  <c r="O69" i="12" s="1"/>
  <c r="R69" i="12"/>
  <c r="N74" i="12"/>
  <c r="O74" i="12" s="1"/>
  <c r="R74" i="12"/>
  <c r="N67" i="12"/>
  <c r="O67" i="12" s="1"/>
  <c r="R67" i="12"/>
  <c r="R68" i="12"/>
  <c r="N68" i="12"/>
  <c r="O68" i="12" s="1"/>
  <c r="R73" i="12"/>
  <c r="N73" i="12"/>
  <c r="O73" i="12" s="1"/>
  <c r="N64" i="12"/>
  <c r="O64" i="12" s="1"/>
  <c r="R64" i="12"/>
  <c r="N55" i="12"/>
  <c r="O55" i="12" s="1"/>
  <c r="R55" i="12"/>
  <c r="N62" i="12"/>
  <c r="O62" i="12" s="1"/>
  <c r="R62" i="12"/>
  <c r="R61" i="12"/>
  <c r="N61" i="12"/>
  <c r="O61" i="12" s="1"/>
  <c r="R56" i="12"/>
  <c r="N56" i="12"/>
  <c r="O56" i="12" s="1"/>
  <c r="N59" i="12"/>
  <c r="O59" i="12" s="1"/>
  <c r="R59" i="12"/>
  <c r="N57" i="12"/>
  <c r="O57" i="12" s="1"/>
  <c r="R57" i="12"/>
  <c r="R63" i="12"/>
  <c r="N63" i="12"/>
  <c r="O63" i="12" s="1"/>
  <c r="R65" i="12"/>
  <c r="N65" i="12"/>
  <c r="O65" i="12" s="1"/>
  <c r="R58" i="12"/>
  <c r="N58" i="12"/>
  <c r="O58" i="12" s="1"/>
  <c r="N52" i="12"/>
  <c r="O52" i="12" s="1"/>
  <c r="R52" i="12"/>
  <c r="N53" i="18"/>
  <c r="O53" i="18" s="1"/>
  <c r="R53" i="18"/>
  <c r="N51" i="18"/>
  <c r="O51" i="18" s="1"/>
  <c r="R51" i="18"/>
  <c r="R48" i="18"/>
  <c r="N48" i="18"/>
  <c r="O48" i="18" s="1"/>
  <c r="R47" i="18"/>
  <c r="N47" i="18"/>
  <c r="O47" i="18" s="1"/>
  <c r="N54" i="17"/>
  <c r="O54" i="17" s="1"/>
  <c r="R54" i="17"/>
  <c r="N53" i="17"/>
  <c r="O53" i="17" s="1"/>
  <c r="R53" i="17"/>
  <c r="R52" i="17"/>
  <c r="N52" i="17"/>
  <c r="O52" i="17" s="1"/>
  <c r="R46" i="17"/>
  <c r="N46" i="17"/>
  <c r="O46" i="17" s="1"/>
  <c r="R48" i="17"/>
  <c r="N48" i="17"/>
  <c r="O48" i="17" s="1"/>
  <c r="N45" i="17"/>
  <c r="O45" i="17" s="1"/>
  <c r="R45" i="17"/>
  <c r="N43" i="17"/>
  <c r="O43" i="17" s="1"/>
  <c r="R43" i="17"/>
  <c r="R47" i="16"/>
  <c r="N47" i="16"/>
  <c r="O47" i="16" s="1"/>
  <c r="N48" i="16"/>
  <c r="O48" i="16" s="1"/>
  <c r="R48" i="16"/>
  <c r="N46" i="16"/>
  <c r="O46" i="16" s="1"/>
  <c r="R46" i="16"/>
  <c r="R49" i="16"/>
  <c r="N49" i="16"/>
  <c r="O49" i="16" s="1"/>
  <c r="N18" i="16"/>
  <c r="O18" i="16" s="1"/>
  <c r="R18" i="16"/>
  <c r="N13" i="16"/>
  <c r="O13" i="16" s="1"/>
  <c r="R13" i="16"/>
  <c r="N22" i="16"/>
  <c r="O22" i="16" s="1"/>
  <c r="R22" i="16"/>
  <c r="N11" i="16"/>
  <c r="O11" i="16" s="1"/>
  <c r="R11" i="16"/>
  <c r="R12" i="16"/>
  <c r="N12" i="16"/>
  <c r="O12" i="16" s="1"/>
  <c r="R27" i="16"/>
  <c r="N27" i="16"/>
  <c r="O27" i="16" s="1"/>
  <c r="R19" i="16"/>
  <c r="N19" i="16"/>
  <c r="O19" i="16" s="1"/>
  <c r="R16" i="16"/>
  <c r="N16" i="16"/>
  <c r="O16" i="16" s="1"/>
  <c r="N20" i="16"/>
  <c r="O20" i="16" s="1"/>
  <c r="R20" i="16"/>
  <c r="N15" i="16"/>
  <c r="O15" i="16" s="1"/>
  <c r="R15" i="16"/>
  <c r="R21" i="16"/>
  <c r="N21" i="16"/>
  <c r="O21" i="16" s="1"/>
  <c r="R25" i="16"/>
  <c r="N25" i="16"/>
  <c r="O25" i="16" s="1"/>
  <c r="R14" i="16"/>
  <c r="N14" i="16"/>
  <c r="O14" i="16" s="1"/>
  <c r="R10" i="16"/>
  <c r="N10" i="16"/>
  <c r="O10" i="16" s="1"/>
  <c r="N31" i="15"/>
  <c r="O31" i="15" s="1"/>
  <c r="R31" i="15"/>
  <c r="N34" i="15"/>
  <c r="O34" i="15" s="1"/>
  <c r="R34" i="15"/>
  <c r="N29" i="15"/>
  <c r="O29" i="15" s="1"/>
  <c r="R29" i="15"/>
  <c r="R17" i="15"/>
  <c r="N17" i="15"/>
  <c r="O17" i="15" s="1"/>
  <c r="R13" i="15"/>
  <c r="N13" i="15"/>
  <c r="O13" i="15" s="1"/>
  <c r="R15" i="15"/>
  <c r="N15" i="15"/>
  <c r="O15" i="15" s="1"/>
  <c r="R11" i="15"/>
  <c r="N11" i="15"/>
  <c r="O11" i="15" s="1"/>
  <c r="R36" i="19"/>
  <c r="N36" i="19"/>
  <c r="O36" i="19" s="1"/>
  <c r="R31" i="19"/>
  <c r="N31" i="19"/>
  <c r="O31" i="19" s="1"/>
  <c r="L30" i="19"/>
  <c r="L52" i="19"/>
  <c r="R52" i="19" s="1"/>
  <c r="L39" i="19"/>
  <c r="R39" i="19" s="1"/>
  <c r="L43" i="19"/>
  <c r="L48" i="19"/>
  <c r="R48" i="19" s="1"/>
  <c r="L19" i="19"/>
  <c r="R19" i="19" s="1"/>
  <c r="L42" i="19"/>
  <c r="R42" i="19" s="1"/>
  <c r="L54" i="19"/>
  <c r="R54" i="19" s="1"/>
  <c r="L41" i="19"/>
  <c r="L46" i="19"/>
  <c r="R46" i="19" s="1"/>
  <c r="L50" i="19"/>
  <c r="R50" i="19" s="1"/>
  <c r="L55" i="19"/>
  <c r="H48" i="19"/>
  <c r="M48" i="19" s="1"/>
  <c r="H59" i="19"/>
  <c r="M59" i="19" s="1"/>
  <c r="N59" i="19" s="1"/>
  <c r="O59" i="19" s="1"/>
  <c r="H50" i="19"/>
  <c r="M50" i="19" s="1"/>
  <c r="N50" i="19" s="1"/>
  <c r="O50" i="19" s="1"/>
  <c r="H39" i="19"/>
  <c r="M39" i="19" s="1"/>
  <c r="H53" i="19"/>
  <c r="M53" i="19" s="1"/>
  <c r="N53" i="19" s="1"/>
  <c r="O53" i="19" s="1"/>
  <c r="R53" i="19"/>
  <c r="H44" i="19"/>
  <c r="M44" i="19" s="1"/>
  <c r="N44" i="19" s="1"/>
  <c r="O44" i="19" s="1"/>
  <c r="R44" i="19"/>
  <c r="H66" i="19"/>
  <c r="M66" i="19" s="1"/>
  <c r="N66" i="19" s="1"/>
  <c r="O66" i="19" s="1"/>
  <c r="L71" i="19"/>
  <c r="N71" i="19" s="1"/>
  <c r="O71" i="19" s="1"/>
  <c r="H57" i="19"/>
  <c r="M57" i="19" s="1"/>
  <c r="N57" i="19" s="1"/>
  <c r="O57" i="19" s="1"/>
  <c r="H68" i="19"/>
  <c r="M68" i="19" s="1"/>
  <c r="N68" i="19" s="1"/>
  <c r="O68" i="19" s="1"/>
  <c r="H74" i="19"/>
  <c r="M74" i="19" s="1"/>
  <c r="N74" i="19" s="1"/>
  <c r="O74" i="19" s="1"/>
  <c r="H76" i="19"/>
  <c r="M76" i="19" s="1"/>
  <c r="N76" i="19" s="1"/>
  <c r="O76" i="19" s="1"/>
  <c r="D78" i="19"/>
  <c r="G78" i="19" s="1"/>
  <c r="H78" i="19" s="1"/>
  <c r="M78" i="19" s="1"/>
  <c r="H62" i="19"/>
  <c r="M62" i="19" s="1"/>
  <c r="N62" i="19" s="1"/>
  <c r="O62" i="19" s="1"/>
  <c r="H41" i="19"/>
  <c r="M41" i="19" s="1"/>
  <c r="L79" i="19"/>
  <c r="H79" i="19"/>
  <c r="M79" i="19" s="1"/>
  <c r="R58" i="19"/>
  <c r="R38" i="19"/>
  <c r="H63" i="19"/>
  <c r="M63" i="19" s="1"/>
  <c r="N63" i="19" s="1"/>
  <c r="O63" i="19" s="1"/>
  <c r="H67" i="19"/>
  <c r="M67" i="19" s="1"/>
  <c r="N67" i="19" s="1"/>
  <c r="O67" i="19" s="1"/>
  <c r="H38" i="19"/>
  <c r="M38" i="19" s="1"/>
  <c r="N38" i="19" s="1"/>
  <c r="O38" i="19" s="1"/>
  <c r="H43" i="19"/>
  <c r="M43" i="19" s="1"/>
  <c r="H47" i="19"/>
  <c r="M47" i="19" s="1"/>
  <c r="N47" i="19" s="1"/>
  <c r="O47" i="19" s="1"/>
  <c r="H52" i="19"/>
  <c r="M52" i="19" s="1"/>
  <c r="H55" i="19"/>
  <c r="M55" i="19" s="1"/>
  <c r="H61" i="19"/>
  <c r="M61" i="19" s="1"/>
  <c r="N61" i="19" s="1"/>
  <c r="O61" i="19" s="1"/>
  <c r="R62" i="19"/>
  <c r="H65" i="19"/>
  <c r="M65" i="19" s="1"/>
  <c r="N65" i="19" s="1"/>
  <c r="O65" i="19" s="1"/>
  <c r="H70" i="19"/>
  <c r="M70" i="19" s="1"/>
  <c r="N70" i="19" s="1"/>
  <c r="O70" i="19" s="1"/>
  <c r="L72" i="19"/>
  <c r="H72" i="19"/>
  <c r="M72" i="19" s="1"/>
  <c r="L75" i="19"/>
  <c r="H75" i="19"/>
  <c r="M75" i="19" s="1"/>
  <c r="L77" i="19"/>
  <c r="H77" i="19"/>
  <c r="M77" i="19" s="1"/>
  <c r="H42" i="19"/>
  <c r="M42" i="19" s="1"/>
  <c r="R49" i="19"/>
  <c r="R67" i="19"/>
  <c r="H69" i="19"/>
  <c r="M69" i="19" s="1"/>
  <c r="N69" i="19" s="1"/>
  <c r="O69" i="19" s="1"/>
  <c r="R40" i="19"/>
  <c r="H60" i="19"/>
  <c r="M60" i="19" s="1"/>
  <c r="N60" i="19" s="1"/>
  <c r="O60" i="19" s="1"/>
  <c r="H40" i="19"/>
  <c r="M40" i="19" s="1"/>
  <c r="N40" i="19" s="1"/>
  <c r="O40" i="19" s="1"/>
  <c r="H46" i="19"/>
  <c r="M46" i="19" s="1"/>
  <c r="R47" i="19"/>
  <c r="H49" i="19"/>
  <c r="M49" i="19" s="1"/>
  <c r="N49" i="19" s="1"/>
  <c r="O49" i="19" s="1"/>
  <c r="H54" i="19"/>
  <c r="M54" i="19" s="1"/>
  <c r="H58" i="19"/>
  <c r="M58" i="19" s="1"/>
  <c r="N58" i="19" s="1"/>
  <c r="O58" i="19" s="1"/>
  <c r="R74" i="19"/>
  <c r="R76" i="19"/>
  <c r="M12" i="19"/>
  <c r="N12" i="19" s="1"/>
  <c r="O12" i="19" s="1"/>
  <c r="M14" i="19"/>
  <c r="N14" i="19" s="1"/>
  <c r="O14" i="19" s="1"/>
  <c r="M16" i="19"/>
  <c r="N16" i="19" s="1"/>
  <c r="O16" i="19" s="1"/>
  <c r="H19" i="19"/>
  <c r="M19" i="19" s="1"/>
  <c r="H21" i="19"/>
  <c r="M21" i="19" s="1"/>
  <c r="N21" i="19" s="1"/>
  <c r="O21" i="19" s="1"/>
  <c r="H23" i="19"/>
  <c r="M23" i="19" s="1"/>
  <c r="N23" i="19" s="1"/>
  <c r="O23" i="19" s="1"/>
  <c r="H27" i="19"/>
  <c r="H25" i="19"/>
  <c r="M25" i="19" s="1"/>
  <c r="N25" i="19" s="1"/>
  <c r="O25" i="19" s="1"/>
  <c r="H30" i="19"/>
  <c r="M30" i="19" s="1"/>
  <c r="M11" i="19"/>
  <c r="L11" i="19"/>
  <c r="M13" i="19"/>
  <c r="L13" i="19"/>
  <c r="M15" i="19"/>
  <c r="L15" i="19"/>
  <c r="M17" i="19"/>
  <c r="L17" i="19"/>
  <c r="H20" i="19"/>
  <c r="M20" i="19" s="1"/>
  <c r="L20" i="19"/>
  <c r="H22" i="19"/>
  <c r="M22" i="19" s="1"/>
  <c r="L22" i="19"/>
  <c r="H24" i="19"/>
  <c r="M24" i="19" s="1"/>
  <c r="L24" i="19"/>
  <c r="H26" i="19"/>
  <c r="M26" i="19" s="1"/>
  <c r="L26" i="19"/>
  <c r="H29" i="19"/>
  <c r="M29" i="19" s="1"/>
  <c r="N29" i="19" s="1"/>
  <c r="O29" i="19" s="1"/>
  <c r="H32" i="19"/>
  <c r="M32" i="19" s="1"/>
  <c r="N32" i="19" s="1"/>
  <c r="O32" i="19" s="1"/>
  <c r="N54" i="19" l="1"/>
  <c r="O54" i="19" s="1"/>
  <c r="N42" i="19"/>
  <c r="O42" i="19" s="1"/>
  <c r="N46" i="19"/>
  <c r="O46" i="19" s="1"/>
  <c r="R71" i="19"/>
  <c r="N43" i="19"/>
  <c r="O43" i="19" s="1"/>
  <c r="R43" i="19"/>
  <c r="M27" i="19"/>
  <c r="N27" i="19" s="1"/>
  <c r="O27" i="19" s="1"/>
  <c r="N19" i="19"/>
  <c r="O19" i="19" s="1"/>
  <c r="N52" i="19"/>
  <c r="O52" i="19" s="1"/>
  <c r="N41" i="19"/>
  <c r="O41" i="19" s="1"/>
  <c r="N30" i="19"/>
  <c r="O30" i="19" s="1"/>
  <c r="R41" i="19"/>
  <c r="N48" i="19"/>
  <c r="O48" i="19" s="1"/>
  <c r="N39" i="19"/>
  <c r="O39" i="19" s="1"/>
  <c r="R30" i="19"/>
  <c r="N55" i="19"/>
  <c r="O55" i="19" s="1"/>
  <c r="R55" i="19"/>
  <c r="L78" i="19"/>
  <c r="R78" i="19" s="1"/>
  <c r="R77" i="19"/>
  <c r="N77" i="19"/>
  <c r="O77" i="19" s="1"/>
  <c r="R72" i="19"/>
  <c r="N72" i="19"/>
  <c r="O72" i="19" s="1"/>
  <c r="R75" i="19"/>
  <c r="N75" i="19"/>
  <c r="O75" i="19" s="1"/>
  <c r="R79" i="19"/>
  <c r="N79" i="19"/>
  <c r="O79" i="19" s="1"/>
  <c r="R29" i="19"/>
  <c r="N24" i="19"/>
  <c r="O24" i="19" s="1"/>
  <c r="R24" i="19"/>
  <c r="N20" i="19"/>
  <c r="O20" i="19" s="1"/>
  <c r="R20" i="19"/>
  <c r="N15" i="19"/>
  <c r="O15" i="19" s="1"/>
  <c r="R15" i="19"/>
  <c r="N11" i="19"/>
  <c r="O11" i="19" s="1"/>
  <c r="R11" i="19"/>
  <c r="R32" i="19"/>
  <c r="N26" i="19"/>
  <c r="O26" i="19" s="1"/>
  <c r="R26" i="19"/>
  <c r="N22" i="19"/>
  <c r="O22" i="19" s="1"/>
  <c r="R22" i="19"/>
  <c r="N17" i="19"/>
  <c r="O17" i="19" s="1"/>
  <c r="R17" i="19"/>
  <c r="N13" i="19"/>
  <c r="O13" i="19" s="1"/>
  <c r="R13" i="19"/>
  <c r="N78" i="19" l="1"/>
  <c r="O78" i="19" s="1"/>
  <c r="F22" i="15" l="1"/>
  <c r="F23" i="15"/>
  <c r="F24" i="15"/>
  <c r="F25" i="15"/>
  <c r="F26" i="15"/>
  <c r="F21" i="15"/>
  <c r="F20" i="15"/>
  <c r="I19" i="15" l="1"/>
  <c r="F19" i="15"/>
  <c r="D19" i="15"/>
  <c r="G19" i="15" s="1"/>
  <c r="D20" i="15"/>
  <c r="G20" i="15" s="1"/>
  <c r="D38" i="16"/>
  <c r="G38" i="16" s="1"/>
  <c r="F38" i="16"/>
  <c r="I38" i="16"/>
  <c r="D30" i="16"/>
  <c r="G30" i="16" s="1"/>
  <c r="D31" i="16"/>
  <c r="D32" i="16"/>
  <c r="G32" i="16" s="1"/>
  <c r="D33" i="16"/>
  <c r="G33" i="16" s="1"/>
  <c r="D34" i="16"/>
  <c r="G34" i="16" s="1"/>
  <c r="D35" i="16"/>
  <c r="G35" i="16" s="1"/>
  <c r="D37" i="16"/>
  <c r="G37" i="16" s="1"/>
  <c r="D39" i="16"/>
  <c r="G39" i="16" s="1"/>
  <c r="D40" i="16"/>
  <c r="D41" i="16"/>
  <c r="G41" i="16" s="1"/>
  <c r="D42" i="16"/>
  <c r="G42" i="16" s="1"/>
  <c r="D43" i="16"/>
  <c r="D44" i="16"/>
  <c r="G44" i="16" s="1"/>
  <c r="L44" i="16" s="1"/>
  <c r="D51" i="16"/>
  <c r="G51" i="16" s="1"/>
  <c r="L51" i="16" s="1"/>
  <c r="R51" i="16" s="1"/>
  <c r="D29" i="16"/>
  <c r="G29" i="16" s="1"/>
  <c r="F51" i="16"/>
  <c r="F43" i="16"/>
  <c r="F42" i="16"/>
  <c r="F41" i="16"/>
  <c r="F40" i="16"/>
  <c r="F39" i="16"/>
  <c r="F37" i="16"/>
  <c r="F44" i="16"/>
  <c r="F31" i="16"/>
  <c r="F30" i="16"/>
  <c r="F29" i="16"/>
  <c r="I20" i="15"/>
  <c r="I21" i="15"/>
  <c r="I22" i="15"/>
  <c r="I23" i="15"/>
  <c r="I24" i="15"/>
  <c r="I25" i="15"/>
  <c r="I26" i="15"/>
  <c r="I27" i="15"/>
  <c r="F27" i="15"/>
  <c r="D21" i="15"/>
  <c r="G21" i="15" s="1"/>
  <c r="D22" i="15"/>
  <c r="G22" i="15" s="1"/>
  <c r="D23" i="15"/>
  <c r="G23" i="15" s="1"/>
  <c r="D24" i="15"/>
  <c r="G24" i="15" s="1"/>
  <c r="D25" i="15"/>
  <c r="G25" i="15" s="1"/>
  <c r="D26" i="15"/>
  <c r="G26" i="15" s="1"/>
  <c r="D27" i="15"/>
  <c r="G27" i="15" s="1"/>
  <c r="I44" i="16"/>
  <c r="I51" i="16"/>
  <c r="G43" i="16"/>
  <c r="I43" i="16"/>
  <c r="I42" i="16"/>
  <c r="I41" i="16"/>
  <c r="G40" i="16"/>
  <c r="I40" i="16"/>
  <c r="I39" i="16"/>
  <c r="I29" i="16"/>
  <c r="I30" i="16"/>
  <c r="I31" i="16"/>
  <c r="I32" i="16"/>
  <c r="I33" i="16"/>
  <c r="I34" i="16"/>
  <c r="I35" i="16"/>
  <c r="I37" i="16"/>
  <c r="F32" i="16"/>
  <c r="F33" i="16"/>
  <c r="F34" i="16"/>
  <c r="F35" i="16"/>
  <c r="G31" i="16"/>
  <c r="H22" i="15" l="1"/>
  <c r="M22" i="15" s="1"/>
  <c r="H42" i="16"/>
  <c r="M42" i="16" s="1"/>
  <c r="L19" i="15"/>
  <c r="H19" i="15"/>
  <c r="M19" i="15" s="1"/>
  <c r="L38" i="16"/>
  <c r="H38" i="16"/>
  <c r="M38" i="16" s="1"/>
  <c r="H41" i="16"/>
  <c r="M41" i="16" s="1"/>
  <c r="H51" i="16"/>
  <c r="M51" i="16" s="1"/>
  <c r="N51" i="16" s="1"/>
  <c r="O51" i="16" s="1"/>
  <c r="L41" i="16"/>
  <c r="R44" i="16"/>
  <c r="L40" i="16"/>
  <c r="H40" i="16"/>
  <c r="M40" i="16" s="1"/>
  <c r="H39" i="16"/>
  <c r="M39" i="16" s="1"/>
  <c r="L39" i="16"/>
  <c r="H43" i="16"/>
  <c r="M43" i="16" s="1"/>
  <c r="L43" i="16"/>
  <c r="R41" i="16"/>
  <c r="H44" i="16"/>
  <c r="M44" i="16" s="1"/>
  <c r="N44" i="16" s="1"/>
  <c r="O44" i="16" s="1"/>
  <c r="L42" i="16"/>
  <c r="H26" i="15"/>
  <c r="M26" i="15" s="1"/>
  <c r="L24" i="15"/>
  <c r="H24" i="15"/>
  <c r="M24" i="15" s="1"/>
  <c r="L20" i="15"/>
  <c r="H20" i="15"/>
  <c r="M20" i="15" s="1"/>
  <c r="H27" i="15"/>
  <c r="M27" i="15" s="1"/>
  <c r="L27" i="15"/>
  <c r="H23" i="15"/>
  <c r="M23" i="15" s="1"/>
  <c r="L23" i="15"/>
  <c r="H25" i="15"/>
  <c r="M25" i="15" s="1"/>
  <c r="L25" i="15"/>
  <c r="L21" i="15"/>
  <c r="H21" i="15"/>
  <c r="M21" i="15" s="1"/>
  <c r="L26" i="15"/>
  <c r="L22" i="15"/>
  <c r="L34" i="16"/>
  <c r="H34" i="16"/>
  <c r="M34" i="16" s="1"/>
  <c r="L30" i="16"/>
  <c r="H30" i="16"/>
  <c r="M30" i="16" s="1"/>
  <c r="L37" i="16"/>
  <c r="H37" i="16"/>
  <c r="M37" i="16" s="1"/>
  <c r="L33" i="16"/>
  <c r="H33" i="16"/>
  <c r="M33" i="16" s="1"/>
  <c r="L29" i="16"/>
  <c r="H29" i="16"/>
  <c r="M29" i="16" s="1"/>
  <c r="L32" i="16"/>
  <c r="H32" i="16"/>
  <c r="M32" i="16" s="1"/>
  <c r="L35" i="16"/>
  <c r="H35" i="16"/>
  <c r="M35" i="16" s="1"/>
  <c r="L31" i="16"/>
  <c r="H31" i="16"/>
  <c r="M31" i="16" s="1"/>
  <c r="F46" i="12"/>
  <c r="F40" i="12"/>
  <c r="F32" i="12"/>
  <c r="F26" i="12"/>
  <c r="F20" i="12"/>
  <c r="F15" i="12"/>
  <c r="D46" i="12"/>
  <c r="G46" i="12" s="1"/>
  <c r="I46" i="12"/>
  <c r="D40" i="12"/>
  <c r="G40" i="12" s="1"/>
  <c r="I40" i="12"/>
  <c r="D32" i="12"/>
  <c r="G32" i="12" s="1"/>
  <c r="I32" i="12"/>
  <c r="D26" i="12"/>
  <c r="G26" i="12" s="1"/>
  <c r="I26" i="12"/>
  <c r="D20" i="12"/>
  <c r="G20" i="12" s="1"/>
  <c r="I20" i="12"/>
  <c r="D15" i="12"/>
  <c r="G15" i="12" s="1"/>
  <c r="I15" i="12"/>
  <c r="B55" i="18"/>
  <c r="I43" i="18"/>
  <c r="F43" i="18"/>
  <c r="D43" i="18"/>
  <c r="G43" i="18" s="1"/>
  <c r="I42" i="18"/>
  <c r="F42" i="18"/>
  <c r="D42" i="18"/>
  <c r="G42" i="18" s="1"/>
  <c r="I41" i="18"/>
  <c r="F41" i="18"/>
  <c r="D41" i="18"/>
  <c r="G41" i="18" s="1"/>
  <c r="I39" i="18"/>
  <c r="F39" i="18"/>
  <c r="D39" i="18"/>
  <c r="G39" i="18" s="1"/>
  <c r="I38" i="18"/>
  <c r="F38" i="18"/>
  <c r="D38" i="18"/>
  <c r="G38" i="18" s="1"/>
  <c r="I37" i="18"/>
  <c r="F37" i="18"/>
  <c r="D37" i="18"/>
  <c r="G37" i="18" s="1"/>
  <c r="I36" i="18"/>
  <c r="F36" i="18"/>
  <c r="D36" i="18"/>
  <c r="G36" i="18" s="1"/>
  <c r="I34" i="18"/>
  <c r="F34" i="18"/>
  <c r="D34" i="18"/>
  <c r="G34" i="18" s="1"/>
  <c r="I33" i="18"/>
  <c r="F33" i="18"/>
  <c r="D33" i="18"/>
  <c r="G33" i="18" s="1"/>
  <c r="I32" i="18"/>
  <c r="F32" i="18"/>
  <c r="D32" i="18"/>
  <c r="G32" i="18" s="1"/>
  <c r="I31" i="18"/>
  <c r="F31" i="18"/>
  <c r="D31" i="18"/>
  <c r="G31" i="18" s="1"/>
  <c r="I30" i="18"/>
  <c r="F30" i="18"/>
  <c r="D30" i="18"/>
  <c r="G30" i="18" s="1"/>
  <c r="I29" i="18"/>
  <c r="F29" i="18"/>
  <c r="D29" i="18"/>
  <c r="G29" i="18" s="1"/>
  <c r="I27" i="18"/>
  <c r="F27" i="18"/>
  <c r="D27" i="18"/>
  <c r="G27" i="18" s="1"/>
  <c r="I26" i="18"/>
  <c r="F26" i="18"/>
  <c r="D26" i="18"/>
  <c r="G26" i="18" s="1"/>
  <c r="I25" i="18"/>
  <c r="F25" i="18"/>
  <c r="D25" i="18"/>
  <c r="G25" i="18" s="1"/>
  <c r="I24" i="18"/>
  <c r="F24" i="18"/>
  <c r="D24" i="18"/>
  <c r="G24" i="18" s="1"/>
  <c r="I22" i="18"/>
  <c r="F22" i="18"/>
  <c r="D22" i="18"/>
  <c r="G22" i="18" s="1"/>
  <c r="I21" i="18"/>
  <c r="F21" i="18"/>
  <c r="D21" i="18"/>
  <c r="G21" i="18" s="1"/>
  <c r="I20" i="18"/>
  <c r="F20" i="18"/>
  <c r="D20" i="18"/>
  <c r="G20" i="18" s="1"/>
  <c r="I19" i="18"/>
  <c r="F19" i="18"/>
  <c r="D19" i="18"/>
  <c r="G19" i="18" s="1"/>
  <c r="I17" i="18"/>
  <c r="F17" i="18"/>
  <c r="D17" i="18"/>
  <c r="G17" i="18" s="1"/>
  <c r="I16" i="18"/>
  <c r="F16" i="18"/>
  <c r="D16" i="18"/>
  <c r="G16" i="18" s="1"/>
  <c r="I15" i="18"/>
  <c r="F15" i="18"/>
  <c r="D15" i="18"/>
  <c r="G15" i="18" s="1"/>
  <c r="I13" i="18"/>
  <c r="F13" i="18"/>
  <c r="D13" i="18"/>
  <c r="I11" i="18"/>
  <c r="F11" i="18"/>
  <c r="D11" i="18"/>
  <c r="G11" i="18" s="1"/>
  <c r="I10" i="18"/>
  <c r="F10" i="18"/>
  <c r="D10" i="18"/>
  <c r="G10" i="18" s="1"/>
  <c r="J2" i="18"/>
  <c r="B56" i="17"/>
  <c r="I42" i="17"/>
  <c r="F42" i="17"/>
  <c r="D42" i="17"/>
  <c r="G42" i="17" s="1"/>
  <c r="I41" i="17"/>
  <c r="F41" i="17"/>
  <c r="D41" i="17"/>
  <c r="G41" i="17" s="1"/>
  <c r="I40" i="17"/>
  <c r="F40" i="17"/>
  <c r="D40" i="17"/>
  <c r="G40" i="17" s="1"/>
  <c r="I38" i="17"/>
  <c r="F38" i="17"/>
  <c r="D38" i="17"/>
  <c r="G38" i="17" s="1"/>
  <c r="I37" i="17"/>
  <c r="F37" i="17"/>
  <c r="D37" i="17"/>
  <c r="G37" i="17" s="1"/>
  <c r="I36" i="17"/>
  <c r="F36" i="17"/>
  <c r="D36" i="17"/>
  <c r="G36" i="17" s="1"/>
  <c r="I34" i="17"/>
  <c r="F34" i="17"/>
  <c r="D34" i="17"/>
  <c r="G34" i="17" s="1"/>
  <c r="I33" i="17"/>
  <c r="F33" i="17"/>
  <c r="D33" i="17"/>
  <c r="G33" i="17" s="1"/>
  <c r="I32" i="17"/>
  <c r="F32" i="17"/>
  <c r="D32" i="17"/>
  <c r="G32" i="17" s="1"/>
  <c r="I31" i="17"/>
  <c r="F31" i="17"/>
  <c r="D31" i="17"/>
  <c r="G31" i="17" s="1"/>
  <c r="I30" i="17"/>
  <c r="F30" i="17"/>
  <c r="D30" i="17"/>
  <c r="G30" i="17" s="1"/>
  <c r="I29" i="17"/>
  <c r="F29" i="17"/>
  <c r="D29" i="17"/>
  <c r="G29" i="17" s="1"/>
  <c r="I27" i="17"/>
  <c r="F27" i="17"/>
  <c r="D27" i="17"/>
  <c r="G27" i="17" s="1"/>
  <c r="I26" i="17"/>
  <c r="F26" i="17"/>
  <c r="D26" i="17"/>
  <c r="G26" i="17" s="1"/>
  <c r="I25" i="17"/>
  <c r="F25" i="17"/>
  <c r="D25" i="17"/>
  <c r="G25" i="17" s="1"/>
  <c r="I24" i="17"/>
  <c r="F24" i="17"/>
  <c r="D24" i="17"/>
  <c r="G24" i="17" s="1"/>
  <c r="I22" i="17"/>
  <c r="F22" i="17"/>
  <c r="D22" i="17"/>
  <c r="G22" i="17" s="1"/>
  <c r="I21" i="17"/>
  <c r="F21" i="17"/>
  <c r="D21" i="17"/>
  <c r="G21" i="17" s="1"/>
  <c r="I20" i="17"/>
  <c r="F20" i="17"/>
  <c r="D20" i="17"/>
  <c r="G20" i="17" s="1"/>
  <c r="I18" i="17"/>
  <c r="F18" i="17"/>
  <c r="D18" i="17"/>
  <c r="G18" i="17" s="1"/>
  <c r="I17" i="17"/>
  <c r="F17" i="17"/>
  <c r="D17" i="17"/>
  <c r="G17" i="17" s="1"/>
  <c r="I16" i="17"/>
  <c r="F16" i="17"/>
  <c r="D16" i="17"/>
  <c r="G16" i="17" s="1"/>
  <c r="I14" i="17"/>
  <c r="F14" i="17"/>
  <c r="D14" i="17"/>
  <c r="G14" i="17" s="1"/>
  <c r="I13" i="17"/>
  <c r="F13" i="17"/>
  <c r="D13" i="17"/>
  <c r="G13" i="17" s="1"/>
  <c r="I11" i="17"/>
  <c r="F11" i="17"/>
  <c r="D11" i="17"/>
  <c r="G11" i="17" s="1"/>
  <c r="I10" i="17"/>
  <c r="F10" i="17"/>
  <c r="D10" i="17"/>
  <c r="G10" i="17" s="1"/>
  <c r="J2" i="17"/>
  <c r="F42" i="12"/>
  <c r="F22" i="12"/>
  <c r="F45" i="12"/>
  <c r="F44" i="12"/>
  <c r="F51" i="12"/>
  <c r="F39" i="12"/>
  <c r="F31" i="12"/>
  <c r="F25" i="12"/>
  <c r="F24" i="12"/>
  <c r="F19" i="12"/>
  <c r="F11" i="12"/>
  <c r="F10" i="12"/>
  <c r="B76" i="12"/>
  <c r="I10" i="12"/>
  <c r="I11" i="12"/>
  <c r="I13" i="12"/>
  <c r="I14" i="12"/>
  <c r="I17" i="12"/>
  <c r="I18" i="12"/>
  <c r="I19" i="12"/>
  <c r="I22" i="12"/>
  <c r="I23" i="12"/>
  <c r="I24" i="12"/>
  <c r="I25" i="12"/>
  <c r="I28" i="12"/>
  <c r="I29" i="12"/>
  <c r="I30" i="12"/>
  <c r="I31" i="12"/>
  <c r="I34" i="12"/>
  <c r="I35" i="12"/>
  <c r="I36" i="12"/>
  <c r="I37" i="12"/>
  <c r="I38" i="12"/>
  <c r="I39" i="12"/>
  <c r="I42" i="12"/>
  <c r="I43" i="12"/>
  <c r="I44" i="12"/>
  <c r="I45" i="12"/>
  <c r="I48" i="12"/>
  <c r="I49" i="12"/>
  <c r="I50" i="12"/>
  <c r="I51" i="12"/>
  <c r="F50" i="12"/>
  <c r="F49" i="12"/>
  <c r="F48" i="12"/>
  <c r="F43" i="12"/>
  <c r="F38" i="12"/>
  <c r="F37" i="12"/>
  <c r="F36" i="12"/>
  <c r="F35" i="12"/>
  <c r="F34" i="12"/>
  <c r="F30" i="12"/>
  <c r="F29" i="12"/>
  <c r="F28" i="12"/>
  <c r="F23" i="12"/>
  <c r="F18" i="12"/>
  <c r="F17" i="12"/>
  <c r="F14" i="12"/>
  <c r="F13" i="12"/>
  <c r="D48" i="12"/>
  <c r="G48" i="12" s="1"/>
  <c r="D49" i="12"/>
  <c r="G49" i="12" s="1"/>
  <c r="L49" i="12" s="1"/>
  <c r="D50" i="12"/>
  <c r="G50" i="12" s="1"/>
  <c r="L50" i="12" s="1"/>
  <c r="D51" i="12"/>
  <c r="G51" i="12" s="1"/>
  <c r="D42" i="12"/>
  <c r="G42" i="12" s="1"/>
  <c r="D43" i="12"/>
  <c r="G43" i="12" s="1"/>
  <c r="L43" i="12" s="1"/>
  <c r="D44" i="12"/>
  <c r="G44" i="12" s="1"/>
  <c r="L44" i="12" s="1"/>
  <c r="D45" i="12"/>
  <c r="G45" i="12" s="1"/>
  <c r="D28" i="12"/>
  <c r="G28" i="12" s="1"/>
  <c r="D29" i="12"/>
  <c r="G29" i="12" s="1"/>
  <c r="D30" i="12"/>
  <c r="G30" i="12" s="1"/>
  <c r="D31" i="12"/>
  <c r="G31" i="12" s="1"/>
  <c r="L31" i="12" s="1"/>
  <c r="D34" i="12"/>
  <c r="G34" i="12" s="1"/>
  <c r="L34" i="12" s="1"/>
  <c r="D35" i="12"/>
  <c r="G35" i="12" s="1"/>
  <c r="D36" i="12"/>
  <c r="G36" i="12" s="1"/>
  <c r="D37" i="12"/>
  <c r="G37" i="12" s="1"/>
  <c r="L37" i="12" s="1"/>
  <c r="D38" i="12"/>
  <c r="G38" i="12" s="1"/>
  <c r="L38" i="12" s="1"/>
  <c r="D39" i="12"/>
  <c r="G39" i="12" s="1"/>
  <c r="D17" i="12"/>
  <c r="G17" i="12" s="1"/>
  <c r="D18" i="12"/>
  <c r="G18" i="12" s="1"/>
  <c r="D19" i="12"/>
  <c r="G19" i="12" s="1"/>
  <c r="D22" i="12"/>
  <c r="G22" i="12" s="1"/>
  <c r="L22" i="12" s="1"/>
  <c r="D23" i="12"/>
  <c r="G23" i="12" s="1"/>
  <c r="D24" i="12"/>
  <c r="G24" i="12" s="1"/>
  <c r="D25" i="12"/>
  <c r="G25" i="12" s="1"/>
  <c r="L25" i="12" s="1"/>
  <c r="D10" i="12"/>
  <c r="G10" i="12" s="1"/>
  <c r="G76" i="12" s="1"/>
  <c r="D11" i="12"/>
  <c r="G11" i="12" s="1"/>
  <c r="D13" i="12"/>
  <c r="G13" i="12" s="1"/>
  <c r="D14" i="12"/>
  <c r="G14" i="12" s="1"/>
  <c r="L14" i="12" s="1"/>
  <c r="L76" i="12" l="1"/>
  <c r="H27" i="17"/>
  <c r="M27" i="17" s="1"/>
  <c r="H32" i="17"/>
  <c r="M32" i="17" s="1"/>
  <c r="H37" i="17"/>
  <c r="M37" i="17" s="1"/>
  <c r="H16" i="17"/>
  <c r="M16" i="17" s="1"/>
  <c r="H13" i="17"/>
  <c r="M13" i="17" s="1"/>
  <c r="H18" i="17"/>
  <c r="M18" i="17" s="1"/>
  <c r="N41" i="16"/>
  <c r="O41" i="16" s="1"/>
  <c r="H21" i="17"/>
  <c r="M21" i="17" s="1"/>
  <c r="H41" i="17"/>
  <c r="M41" i="17" s="1"/>
  <c r="H22" i="18"/>
  <c r="M22" i="18" s="1"/>
  <c r="R19" i="15"/>
  <c r="N19" i="15"/>
  <c r="O19" i="15" s="1"/>
  <c r="R38" i="16"/>
  <c r="N38" i="16"/>
  <c r="O38" i="16" s="1"/>
  <c r="G13" i="18"/>
  <c r="L13" i="18" s="1"/>
  <c r="D55" i="18"/>
  <c r="C50" i="16" s="1"/>
  <c r="R43" i="16"/>
  <c r="N43" i="16"/>
  <c r="O43" i="16" s="1"/>
  <c r="R42" i="16"/>
  <c r="N42" i="16"/>
  <c r="O42" i="16" s="1"/>
  <c r="R40" i="16"/>
  <c r="N40" i="16"/>
  <c r="O40" i="16" s="1"/>
  <c r="R39" i="16"/>
  <c r="N39" i="16"/>
  <c r="O39" i="16" s="1"/>
  <c r="N22" i="15"/>
  <c r="O22" i="15" s="1"/>
  <c r="R22" i="15"/>
  <c r="R21" i="15"/>
  <c r="N21" i="15"/>
  <c r="O21" i="15" s="1"/>
  <c r="R20" i="15"/>
  <c r="N20" i="15"/>
  <c r="O20" i="15" s="1"/>
  <c r="N27" i="15"/>
  <c r="O27" i="15" s="1"/>
  <c r="R27" i="15"/>
  <c r="N26" i="15"/>
  <c r="O26" i="15" s="1"/>
  <c r="R26" i="15"/>
  <c r="N25" i="15"/>
  <c r="O25" i="15" s="1"/>
  <c r="R25" i="15"/>
  <c r="R23" i="15"/>
  <c r="N23" i="15"/>
  <c r="O23" i="15" s="1"/>
  <c r="R24" i="15"/>
  <c r="N24" i="15"/>
  <c r="O24" i="15" s="1"/>
  <c r="R35" i="16"/>
  <c r="N35" i="16"/>
  <c r="O35" i="16" s="1"/>
  <c r="R29" i="16"/>
  <c r="N29" i="16"/>
  <c r="O29" i="16" s="1"/>
  <c r="R37" i="16"/>
  <c r="N37" i="16"/>
  <c r="O37" i="16" s="1"/>
  <c r="R34" i="16"/>
  <c r="N34" i="16"/>
  <c r="O34" i="16" s="1"/>
  <c r="R31" i="16"/>
  <c r="N31" i="16"/>
  <c r="O31" i="16" s="1"/>
  <c r="R32" i="16"/>
  <c r="N32" i="16"/>
  <c r="O32" i="16" s="1"/>
  <c r="R33" i="16"/>
  <c r="N33" i="16"/>
  <c r="O33" i="16" s="1"/>
  <c r="R30" i="16"/>
  <c r="N30" i="16"/>
  <c r="O30" i="16" s="1"/>
  <c r="H15" i="12"/>
  <c r="M15" i="12" s="1"/>
  <c r="L15" i="12"/>
  <c r="H26" i="12"/>
  <c r="M26" i="12" s="1"/>
  <c r="L26" i="12"/>
  <c r="H40" i="12"/>
  <c r="M40" i="12" s="1"/>
  <c r="L40" i="12"/>
  <c r="L20" i="12"/>
  <c r="H20" i="12"/>
  <c r="M20" i="12" s="1"/>
  <c r="L32" i="12"/>
  <c r="H32" i="12"/>
  <c r="M32" i="12" s="1"/>
  <c r="L46" i="12"/>
  <c r="H46" i="12"/>
  <c r="M46" i="12" s="1"/>
  <c r="H28" i="12"/>
  <c r="M28" i="12" s="1"/>
  <c r="I76" i="12"/>
  <c r="D76" i="12"/>
  <c r="H17" i="18"/>
  <c r="M17" i="18" s="1"/>
  <c r="H20" i="18"/>
  <c r="M20" i="18" s="1"/>
  <c r="H30" i="18"/>
  <c r="M30" i="18" s="1"/>
  <c r="H39" i="18"/>
  <c r="M39" i="18" s="1"/>
  <c r="H27" i="18"/>
  <c r="M27" i="18" s="1"/>
  <c r="H32" i="18"/>
  <c r="M32" i="18" s="1"/>
  <c r="H37" i="18"/>
  <c r="M37" i="18" s="1"/>
  <c r="H42" i="18"/>
  <c r="M42" i="18" s="1"/>
  <c r="I55" i="18"/>
  <c r="H15" i="18"/>
  <c r="M15" i="18" s="1"/>
  <c r="H25" i="18"/>
  <c r="M25" i="18" s="1"/>
  <c r="H34" i="18"/>
  <c r="M34" i="18" s="1"/>
  <c r="H30" i="17"/>
  <c r="M30" i="17" s="1"/>
  <c r="H25" i="17"/>
  <c r="M25" i="17" s="1"/>
  <c r="H34" i="17"/>
  <c r="M34" i="17" s="1"/>
  <c r="D56" i="17"/>
  <c r="I56" i="17"/>
  <c r="L33" i="18"/>
  <c r="H33" i="18"/>
  <c r="M33" i="18" s="1"/>
  <c r="L43" i="18"/>
  <c r="H43" i="18"/>
  <c r="M43" i="18" s="1"/>
  <c r="L11" i="18"/>
  <c r="H11" i="18"/>
  <c r="M11" i="18" s="1"/>
  <c r="L21" i="18"/>
  <c r="H21" i="18"/>
  <c r="M21" i="18" s="1"/>
  <c r="L31" i="18"/>
  <c r="H31" i="18"/>
  <c r="M31" i="18" s="1"/>
  <c r="L41" i="18"/>
  <c r="H41" i="18"/>
  <c r="M41" i="18" s="1"/>
  <c r="L19" i="18"/>
  <c r="H19" i="18"/>
  <c r="M19" i="18" s="1"/>
  <c r="L29" i="18"/>
  <c r="H29" i="18"/>
  <c r="M29" i="18" s="1"/>
  <c r="L38" i="18"/>
  <c r="H38" i="18"/>
  <c r="M38" i="18" s="1"/>
  <c r="L16" i="18"/>
  <c r="H16" i="18"/>
  <c r="M16" i="18" s="1"/>
  <c r="L26" i="18"/>
  <c r="H26" i="18"/>
  <c r="M26" i="18" s="1"/>
  <c r="L36" i="18"/>
  <c r="H36" i="18"/>
  <c r="M36" i="18" s="1"/>
  <c r="L24" i="18"/>
  <c r="H24" i="18"/>
  <c r="M24" i="18" s="1"/>
  <c r="L10" i="18"/>
  <c r="L15" i="18"/>
  <c r="L17" i="18"/>
  <c r="L20" i="18"/>
  <c r="L22" i="18"/>
  <c r="L25" i="18"/>
  <c r="L27" i="18"/>
  <c r="L30" i="18"/>
  <c r="L32" i="18"/>
  <c r="L34" i="18"/>
  <c r="L37" i="18"/>
  <c r="L39" i="18"/>
  <c r="L42" i="18"/>
  <c r="H10" i="18"/>
  <c r="L14" i="17"/>
  <c r="H14" i="17"/>
  <c r="M14" i="17" s="1"/>
  <c r="L24" i="17"/>
  <c r="H24" i="17"/>
  <c r="M24" i="17" s="1"/>
  <c r="L33" i="17"/>
  <c r="H33" i="17"/>
  <c r="M33" i="17" s="1"/>
  <c r="L42" i="17"/>
  <c r="H42" i="17"/>
  <c r="M42" i="17" s="1"/>
  <c r="L11" i="17"/>
  <c r="H11" i="17"/>
  <c r="M11" i="17" s="1"/>
  <c r="L22" i="17"/>
  <c r="H22" i="17"/>
  <c r="M22" i="17" s="1"/>
  <c r="L31" i="17"/>
  <c r="H31" i="17"/>
  <c r="M31" i="17" s="1"/>
  <c r="L40" i="17"/>
  <c r="H40" i="17"/>
  <c r="M40" i="17" s="1"/>
  <c r="L20" i="17"/>
  <c r="H20" i="17"/>
  <c r="M20" i="17" s="1"/>
  <c r="L29" i="17"/>
  <c r="H29" i="17"/>
  <c r="M29" i="17" s="1"/>
  <c r="L38" i="17"/>
  <c r="H38" i="17"/>
  <c r="M38" i="17" s="1"/>
  <c r="G56" i="17"/>
  <c r="L17" i="17"/>
  <c r="H17" i="17"/>
  <c r="M17" i="17" s="1"/>
  <c r="L26" i="17"/>
  <c r="H26" i="17"/>
  <c r="M26" i="17" s="1"/>
  <c r="L36" i="17"/>
  <c r="H36" i="17"/>
  <c r="M36" i="17" s="1"/>
  <c r="L10" i="17"/>
  <c r="L13" i="17"/>
  <c r="L16" i="17"/>
  <c r="L18" i="17"/>
  <c r="L21" i="17"/>
  <c r="L25" i="17"/>
  <c r="L27" i="17"/>
  <c r="L30" i="17"/>
  <c r="L32" i="17"/>
  <c r="L34" i="17"/>
  <c r="L37" i="17"/>
  <c r="L41" i="17"/>
  <c r="H10" i="17"/>
  <c r="H50" i="12"/>
  <c r="M50" i="12" s="1"/>
  <c r="N50" i="12" s="1"/>
  <c r="O50" i="12" s="1"/>
  <c r="R50" i="12"/>
  <c r="H22" i="12"/>
  <c r="M22" i="12" s="1"/>
  <c r="N22" i="12" s="1"/>
  <c r="O22" i="12" s="1"/>
  <c r="R22" i="12"/>
  <c r="R14" i="12"/>
  <c r="R38" i="12"/>
  <c r="L42" i="12"/>
  <c r="H42" i="12"/>
  <c r="M42" i="12" s="1"/>
  <c r="L45" i="12"/>
  <c r="H45" i="12"/>
  <c r="M45" i="12" s="1"/>
  <c r="R34" i="12"/>
  <c r="R44" i="12"/>
  <c r="R25" i="12"/>
  <c r="L18" i="12"/>
  <c r="H18" i="12"/>
  <c r="M18" i="12" s="1"/>
  <c r="L48" i="12"/>
  <c r="H48" i="12"/>
  <c r="M48" i="12" s="1"/>
  <c r="L24" i="12"/>
  <c r="H24" i="12"/>
  <c r="M24" i="12" s="1"/>
  <c r="L11" i="12"/>
  <c r="H11" i="12"/>
  <c r="M11" i="12" s="1"/>
  <c r="H44" i="12"/>
  <c r="M44" i="12" s="1"/>
  <c r="N44" i="12" s="1"/>
  <c r="O44" i="12" s="1"/>
  <c r="H34" i="12"/>
  <c r="M34" i="12" s="1"/>
  <c r="N34" i="12" s="1"/>
  <c r="O34" i="12" s="1"/>
  <c r="L28" i="12"/>
  <c r="R43" i="12"/>
  <c r="L35" i="12"/>
  <c r="H35" i="12"/>
  <c r="M35" i="12" s="1"/>
  <c r="L23" i="12"/>
  <c r="H23" i="12"/>
  <c r="M23" i="12" s="1"/>
  <c r="L10" i="12"/>
  <c r="H10" i="12"/>
  <c r="H43" i="12"/>
  <c r="M43" i="12" s="1"/>
  <c r="N43" i="12" s="1"/>
  <c r="O43" i="12" s="1"/>
  <c r="H31" i="12"/>
  <c r="M31" i="12" s="1"/>
  <c r="N31" i="12" s="1"/>
  <c r="O31" i="12" s="1"/>
  <c r="H14" i="12"/>
  <c r="M14" i="12" s="1"/>
  <c r="N14" i="12" s="1"/>
  <c r="O14" i="12" s="1"/>
  <c r="L19" i="12"/>
  <c r="H19" i="12"/>
  <c r="M19" i="12" s="1"/>
  <c r="R49" i="12"/>
  <c r="L30" i="12"/>
  <c r="H30" i="12"/>
  <c r="M30" i="12" s="1"/>
  <c r="H38" i="12"/>
  <c r="M38" i="12" s="1"/>
  <c r="N38" i="12" s="1"/>
  <c r="O38" i="12" s="1"/>
  <c r="L13" i="12"/>
  <c r="H13" i="12"/>
  <c r="M13" i="12" s="1"/>
  <c r="R37" i="12"/>
  <c r="R31" i="12"/>
  <c r="L51" i="12"/>
  <c r="H51" i="12"/>
  <c r="M51" i="12" s="1"/>
  <c r="L39" i="12"/>
  <c r="H39" i="12"/>
  <c r="M39" i="12" s="1"/>
  <c r="L29" i="12"/>
  <c r="H29" i="12"/>
  <c r="M29" i="12" s="1"/>
  <c r="L17" i="12"/>
  <c r="H17" i="12"/>
  <c r="M17" i="12" s="1"/>
  <c r="H49" i="12"/>
  <c r="M49" i="12" s="1"/>
  <c r="N49" i="12" s="1"/>
  <c r="O49" i="12" s="1"/>
  <c r="H37" i="12"/>
  <c r="M37" i="12" s="1"/>
  <c r="N37" i="12" s="1"/>
  <c r="O37" i="12" s="1"/>
  <c r="H25" i="12"/>
  <c r="M25" i="12" s="1"/>
  <c r="N25" i="12" s="1"/>
  <c r="O25" i="12" s="1"/>
  <c r="L36" i="12"/>
  <c r="H36" i="12"/>
  <c r="M36" i="12" s="1"/>
  <c r="G55" i="18" l="1"/>
  <c r="C9" i="15"/>
  <c r="D9" i="15" s="1"/>
  <c r="D37" i="15" s="1"/>
  <c r="C9" i="19"/>
  <c r="H13" i="18"/>
  <c r="M13" i="18" s="1"/>
  <c r="N13" i="18" s="1"/>
  <c r="O13" i="18" s="1"/>
  <c r="L55" i="18"/>
  <c r="D50" i="16"/>
  <c r="G50" i="16" s="1"/>
  <c r="L50" i="16" s="1"/>
  <c r="R50" i="16" s="1"/>
  <c r="I50" i="16"/>
  <c r="N26" i="12"/>
  <c r="O26" i="12" s="1"/>
  <c r="R26" i="12"/>
  <c r="R40" i="12"/>
  <c r="N40" i="12"/>
  <c r="O40" i="12" s="1"/>
  <c r="N46" i="12"/>
  <c r="O46" i="12" s="1"/>
  <c r="R46" i="12"/>
  <c r="N20" i="12"/>
  <c r="O20" i="12" s="1"/>
  <c r="R20" i="12"/>
  <c r="R15" i="12"/>
  <c r="N15" i="12"/>
  <c r="O15" i="12" s="1"/>
  <c r="R32" i="12"/>
  <c r="N32" i="12"/>
  <c r="O32" i="12" s="1"/>
  <c r="J55" i="18"/>
  <c r="J56" i="17"/>
  <c r="N25" i="18"/>
  <c r="O25" i="18" s="1"/>
  <c r="R25" i="18"/>
  <c r="N15" i="18"/>
  <c r="O15" i="18" s="1"/>
  <c r="R15" i="18"/>
  <c r="R24" i="18"/>
  <c r="N24" i="18"/>
  <c r="O24" i="18" s="1"/>
  <c r="R36" i="18"/>
  <c r="N36" i="18"/>
  <c r="O36" i="18" s="1"/>
  <c r="R16" i="18"/>
  <c r="N16" i="18"/>
  <c r="O16" i="18" s="1"/>
  <c r="R33" i="18"/>
  <c r="N33" i="18"/>
  <c r="O33" i="18" s="1"/>
  <c r="N42" i="18"/>
  <c r="O42" i="18" s="1"/>
  <c r="R42" i="18"/>
  <c r="N32" i="18"/>
  <c r="O32" i="18" s="1"/>
  <c r="R32" i="18"/>
  <c r="N22" i="18"/>
  <c r="O22" i="18" s="1"/>
  <c r="R22" i="18"/>
  <c r="R29" i="18"/>
  <c r="N29" i="18"/>
  <c r="O29" i="18" s="1"/>
  <c r="R41" i="18"/>
  <c r="N41" i="18"/>
  <c r="O41" i="18" s="1"/>
  <c r="R21" i="18"/>
  <c r="N21" i="18"/>
  <c r="O21" i="18" s="1"/>
  <c r="N39" i="18"/>
  <c r="O39" i="18" s="1"/>
  <c r="R39" i="18"/>
  <c r="N30" i="18"/>
  <c r="O30" i="18" s="1"/>
  <c r="R30" i="18"/>
  <c r="N20" i="18"/>
  <c r="O20" i="18" s="1"/>
  <c r="R20" i="18"/>
  <c r="R10" i="18"/>
  <c r="R26" i="18"/>
  <c r="N26" i="18"/>
  <c r="O26" i="18" s="1"/>
  <c r="R43" i="18"/>
  <c r="N43" i="18"/>
  <c r="O43" i="18" s="1"/>
  <c r="R13" i="18"/>
  <c r="M10" i="18"/>
  <c r="N10" i="18" s="1"/>
  <c r="O10" i="18" s="1"/>
  <c r="N37" i="18"/>
  <c r="O37" i="18" s="1"/>
  <c r="R37" i="18"/>
  <c r="N27" i="18"/>
  <c r="O27" i="18" s="1"/>
  <c r="R27" i="18"/>
  <c r="N17" i="18"/>
  <c r="O17" i="18" s="1"/>
  <c r="R17" i="18"/>
  <c r="R38" i="18"/>
  <c r="N38" i="18"/>
  <c r="O38" i="18" s="1"/>
  <c r="R19" i="18"/>
  <c r="N19" i="18"/>
  <c r="O19" i="18" s="1"/>
  <c r="R31" i="18"/>
  <c r="N31" i="18"/>
  <c r="O31" i="18" s="1"/>
  <c r="R11" i="18"/>
  <c r="N11" i="18"/>
  <c r="O11" i="18" s="1"/>
  <c r="N34" i="18"/>
  <c r="O34" i="18" s="1"/>
  <c r="R34" i="18"/>
  <c r="N34" i="17"/>
  <c r="O34" i="17" s="1"/>
  <c r="R34" i="17"/>
  <c r="N25" i="17"/>
  <c r="O25" i="17" s="1"/>
  <c r="R25" i="17"/>
  <c r="R26" i="17"/>
  <c r="N26" i="17"/>
  <c r="O26" i="17" s="1"/>
  <c r="N30" i="17"/>
  <c r="O30" i="17" s="1"/>
  <c r="R30" i="17"/>
  <c r="N21" i="17"/>
  <c r="O21" i="17" s="1"/>
  <c r="R21" i="17"/>
  <c r="R36" i="17"/>
  <c r="N36" i="17"/>
  <c r="O36" i="17" s="1"/>
  <c r="R14" i="17"/>
  <c r="N14" i="17"/>
  <c r="O14" i="17" s="1"/>
  <c r="H56" i="17"/>
  <c r="M56" i="17" s="1"/>
  <c r="M10" i="17"/>
  <c r="N37" i="17"/>
  <c r="O37" i="17" s="1"/>
  <c r="R37" i="17"/>
  <c r="N27" i="17"/>
  <c r="O27" i="17" s="1"/>
  <c r="R27" i="17"/>
  <c r="N18" i="17"/>
  <c r="O18" i="17" s="1"/>
  <c r="R18" i="17"/>
  <c r="E56" i="17"/>
  <c r="L56" i="17"/>
  <c r="L9" i="15" s="1"/>
  <c r="R29" i="17"/>
  <c r="N29" i="17"/>
  <c r="O29" i="17" s="1"/>
  <c r="R40" i="17"/>
  <c r="N40" i="17"/>
  <c r="O40" i="17" s="1"/>
  <c r="R22" i="17"/>
  <c r="N22" i="17"/>
  <c r="O22" i="17" s="1"/>
  <c r="N16" i="17"/>
  <c r="O16" i="17" s="1"/>
  <c r="R16" i="17"/>
  <c r="R42" i="17"/>
  <c r="N42" i="17"/>
  <c r="O42" i="17" s="1"/>
  <c r="R24" i="17"/>
  <c r="N24" i="17"/>
  <c r="O24" i="17" s="1"/>
  <c r="N41" i="17"/>
  <c r="O41" i="17" s="1"/>
  <c r="R41" i="17"/>
  <c r="N32" i="17"/>
  <c r="O32" i="17" s="1"/>
  <c r="R32" i="17"/>
  <c r="N13" i="17"/>
  <c r="O13" i="17" s="1"/>
  <c r="R13" i="17"/>
  <c r="R38" i="17"/>
  <c r="N38" i="17"/>
  <c r="O38" i="17" s="1"/>
  <c r="R20" i="17"/>
  <c r="N20" i="17"/>
  <c r="O20" i="17" s="1"/>
  <c r="R31" i="17"/>
  <c r="N31" i="17"/>
  <c r="O31" i="17" s="1"/>
  <c r="R11" i="17"/>
  <c r="N11" i="17"/>
  <c r="O11" i="17" s="1"/>
  <c r="N10" i="17"/>
  <c r="O10" i="17" s="1"/>
  <c r="R10" i="17"/>
  <c r="R17" i="17"/>
  <c r="N17" i="17"/>
  <c r="O17" i="17" s="1"/>
  <c r="R33" i="17"/>
  <c r="N33" i="17"/>
  <c r="O33" i="17" s="1"/>
  <c r="M10" i="12"/>
  <c r="N10" i="12" s="1"/>
  <c r="O10" i="12" s="1"/>
  <c r="H76" i="12"/>
  <c r="M76" i="12" s="1"/>
  <c r="N76" i="12" s="1"/>
  <c r="O76" i="12" s="1"/>
  <c r="R36" i="12"/>
  <c r="N36" i="12"/>
  <c r="O36" i="12" s="1"/>
  <c r="R30" i="12"/>
  <c r="N30" i="12"/>
  <c r="O30" i="12" s="1"/>
  <c r="R39" i="12"/>
  <c r="N39" i="12"/>
  <c r="O39" i="12" s="1"/>
  <c r="R19" i="12"/>
  <c r="N19" i="12"/>
  <c r="O19" i="12" s="1"/>
  <c r="N28" i="12"/>
  <c r="O28" i="12" s="1"/>
  <c r="R28" i="12"/>
  <c r="R11" i="12"/>
  <c r="N11" i="12"/>
  <c r="O11" i="12" s="1"/>
  <c r="R48" i="12"/>
  <c r="N48" i="12"/>
  <c r="O48" i="12" s="1"/>
  <c r="R42" i="12"/>
  <c r="N42" i="12"/>
  <c r="O42" i="12" s="1"/>
  <c r="R24" i="12"/>
  <c r="N24" i="12"/>
  <c r="O24" i="12" s="1"/>
  <c r="R18" i="12"/>
  <c r="N18" i="12"/>
  <c r="O18" i="12" s="1"/>
  <c r="R45" i="12"/>
  <c r="N45" i="12"/>
  <c r="O45" i="12" s="1"/>
  <c r="R17" i="12"/>
  <c r="N17" i="12"/>
  <c r="O17" i="12" s="1"/>
  <c r="R13" i="12"/>
  <c r="N13" i="12"/>
  <c r="O13" i="12" s="1"/>
  <c r="R23" i="12"/>
  <c r="N23" i="12"/>
  <c r="O23" i="12" s="1"/>
  <c r="R29" i="12"/>
  <c r="N29" i="12"/>
  <c r="O29" i="12" s="1"/>
  <c r="R51" i="12"/>
  <c r="N51" i="12"/>
  <c r="O51" i="12" s="1"/>
  <c r="R10" i="12"/>
  <c r="R35" i="12"/>
  <c r="N35" i="12"/>
  <c r="O35" i="12" s="1"/>
  <c r="I9" i="15" l="1"/>
  <c r="I37" i="15" s="1"/>
  <c r="J37" i="15" s="1"/>
  <c r="E9" i="15"/>
  <c r="G9" i="15" s="1"/>
  <c r="G37" i="15" s="1"/>
  <c r="E9" i="19"/>
  <c r="I9" i="19"/>
  <c r="I80" i="19" s="1"/>
  <c r="D9" i="19"/>
  <c r="E55" i="18"/>
  <c r="H55" i="18"/>
  <c r="M55" i="18" s="1"/>
  <c r="E62" i="17"/>
  <c r="E64" i="17" s="1"/>
  <c r="M9" i="15"/>
  <c r="F9" i="15" s="1"/>
  <c r="R55" i="18"/>
  <c r="D61" i="18"/>
  <c r="D63" i="18" s="1"/>
  <c r="R56" i="17"/>
  <c r="R9" i="15" s="1"/>
  <c r="R37" i="15" s="1"/>
  <c r="D62" i="17"/>
  <c r="D64" i="17" s="1"/>
  <c r="N56" i="17"/>
  <c r="N9" i="15" s="1"/>
  <c r="R76" i="12"/>
  <c r="G9" i="19" l="1"/>
  <c r="D80" i="19"/>
  <c r="J80" i="19" s="1"/>
  <c r="E37" i="15"/>
  <c r="L37" i="15"/>
  <c r="E61" i="18"/>
  <c r="E63" i="18" s="1"/>
  <c r="B63" i="18" s="1"/>
  <c r="H9" i="15"/>
  <c r="H37" i="15" s="1"/>
  <c r="M37" i="15" s="1"/>
  <c r="N55" i="18"/>
  <c r="F61" i="18" s="1"/>
  <c r="F64" i="17"/>
  <c r="J64" i="17" s="1"/>
  <c r="B64" i="17"/>
  <c r="B62" i="17"/>
  <c r="F62" i="17"/>
  <c r="O56" i="17"/>
  <c r="O9" i="15" s="1"/>
  <c r="G80" i="19" l="1"/>
  <c r="L9" i="19"/>
  <c r="H9" i="19"/>
  <c r="M9" i="19" s="1"/>
  <c r="N37" i="15"/>
  <c r="O37" i="15" s="1"/>
  <c r="B61" i="18"/>
  <c r="O55" i="18"/>
  <c r="F63" i="18"/>
  <c r="J63" i="18" s="1"/>
  <c r="R9" i="19" l="1"/>
  <c r="R80" i="19" s="1"/>
  <c r="N9" i="19"/>
  <c r="O9" i="19" s="1"/>
  <c r="L80" i="19"/>
  <c r="D86" i="19" s="1"/>
  <c r="D88" i="19" s="1"/>
  <c r="E80" i="19"/>
  <c r="B52" i="16"/>
  <c r="J2" i="16"/>
  <c r="J2" i="12"/>
  <c r="I52" i="16" l="1"/>
  <c r="D52" i="16"/>
  <c r="D82" i="12"/>
  <c r="D84" i="12" s="1"/>
  <c r="G52" i="16" l="1"/>
  <c r="E52" i="16" s="1"/>
  <c r="J52" i="16"/>
  <c r="J76" i="12"/>
  <c r="D43" i="15"/>
  <c r="D45" i="15" s="1"/>
  <c r="E76" i="12"/>
  <c r="L52" i="16" l="1"/>
  <c r="D58" i="16" s="1"/>
  <c r="D60" i="16" s="1"/>
  <c r="R52" i="16"/>
  <c r="E43" i="15"/>
  <c r="E45" i="15" s="1"/>
  <c r="B45" i="15" s="1"/>
  <c r="E82" i="12"/>
  <c r="B43" i="15" l="1"/>
  <c r="E84" i="12"/>
  <c r="B82" i="12"/>
  <c r="F82" i="12"/>
  <c r="F45" i="15"/>
  <c r="J45" i="15" s="1"/>
  <c r="F43" i="15" l="1"/>
  <c r="B84" i="12"/>
  <c r="F84" i="12"/>
  <c r="J84" i="12" s="1"/>
  <c r="H50" i="16"/>
  <c r="H52" i="16" s="1"/>
  <c r="M52" i="16" s="1"/>
  <c r="E58" i="16" l="1"/>
  <c r="N52" i="16"/>
  <c r="M50" i="16"/>
  <c r="N50" i="16" s="1"/>
  <c r="O50" i="16" s="1"/>
  <c r="O52" i="16" l="1"/>
  <c r="F58" i="16"/>
  <c r="E60" i="16"/>
  <c r="B58" i="16"/>
  <c r="B60" i="16" l="1"/>
  <c r="F60" i="16"/>
  <c r="J60" i="16" s="1"/>
  <c r="H80" i="19"/>
  <c r="M80" i="19" s="1"/>
  <c r="N80" i="19" s="1"/>
  <c r="F86" i="19" s="1"/>
  <c r="E86" i="19" l="1"/>
  <c r="E88" i="19" l="1"/>
  <c r="B86" i="19"/>
  <c r="O80" i="19"/>
  <c r="F88" i="19" l="1"/>
  <c r="J88" i="19" s="1"/>
  <c r="B88" i="19"/>
</calcChain>
</file>

<file path=xl/sharedStrings.xml><?xml version="1.0" encoding="utf-8"?>
<sst xmlns="http://schemas.openxmlformats.org/spreadsheetml/2006/main" count="535" uniqueCount="222">
  <si>
    <t>Наименование ЭП</t>
  </si>
  <si>
    <t>Номинальная
 (установленная)
 мощность, кВт</t>
  </si>
  <si>
    <t>одного ЭП
Рн
кВт.</t>
  </si>
  <si>
    <t>Кол-во ЭП
шт</t>
  </si>
  <si>
    <t>По заданию технологов</t>
  </si>
  <si>
    <t>Коэф.
 Использов.
Ки</t>
  </si>
  <si>
    <t>Коэф. 
Реакт. 
Мощн.
tg ф</t>
  </si>
  <si>
    <t>По справоч. данным</t>
  </si>
  <si>
    <t>Расчет. Величины</t>
  </si>
  <si>
    <t>Коэф. 
Расчет
 нагрузки
Кр</t>
  </si>
  <si>
    <t>Расчетная мощность</t>
  </si>
  <si>
    <t>Эфектив. 
Число
ЭП
n=(ΣPн.о)²/Σ(n·Pн²)</t>
  </si>
  <si>
    <t>n·Pн²</t>
  </si>
  <si>
    <t>Ки·Рн·tgφ</t>
  </si>
  <si>
    <t>Ки·Рн</t>
  </si>
  <si>
    <t>общая
Рн.о=n·Рн
кВт</t>
  </si>
  <si>
    <t>расчетный ток
А
Ip=Sp/(√3 Uн)</t>
  </si>
  <si>
    <t>активная
кВт
Pр=Kp·Σ(Ku·Pн)</t>
  </si>
  <si>
    <t>реактивная
кВАр
Qр=1.1·Σ(Ku·Pн)·tgφ</t>
  </si>
  <si>
    <t>Коэффициент максимума, Км</t>
  </si>
  <si>
    <t>Годовое число использования максимума, Тм</t>
  </si>
  <si>
    <t>Электропотребление,  тыс. ч*кВт</t>
  </si>
  <si>
    <t>Исходные данные</t>
  </si>
  <si>
    <t>Приложение Э2</t>
  </si>
  <si>
    <t>Наименование</t>
  </si>
  <si>
    <t>кВА</t>
  </si>
  <si>
    <t>кВт</t>
  </si>
  <si>
    <t>кВАр</t>
  </si>
  <si>
    <t>Количество и мощность трансформаторов, шт. х кВА</t>
  </si>
  <si>
    <t>Расчётный ток на трансформаторе, А</t>
  </si>
  <si>
    <t>Силовая нагрузка</t>
  </si>
  <si>
    <t>Конденсаторная нагр.</t>
  </si>
  <si>
    <t>Итого на стор. 0,4кВ</t>
  </si>
  <si>
    <t xml:space="preserve">Таблица 1а "Расчёт электрических параметров КТПН </t>
  </si>
  <si>
    <t>ИТОГО:</t>
  </si>
  <si>
    <t>Освещение</t>
  </si>
  <si>
    <t>реактивная
кВАр
Qр=1.·Σ(Ku·Pн)·tgφ</t>
  </si>
  <si>
    <t>Таблица 1 "Расчёт электропотребления для КТПН1</t>
  </si>
  <si>
    <t>Расчет. величины</t>
  </si>
  <si>
    <t>Коэф.
 использов.
Ки</t>
  </si>
  <si>
    <t>Коэф. 
реакт. 
мощн.
tg ф</t>
  </si>
  <si>
    <t>Эфектив. 
число
ЭП
n=(ΣPн.о)²/Σ(n·Pн²)</t>
  </si>
  <si>
    <t>Коэф. 
расчет.
 нагрузки
Кр</t>
  </si>
  <si>
    <t>полная
кВА
Sp=√(〖Pp〗^2+〖Qp〗^2)</t>
  </si>
  <si>
    <t>Теплое воздухоснабжение</t>
  </si>
  <si>
    <t>Насосная аварийного освобождения</t>
  </si>
  <si>
    <t>Н-209</t>
  </si>
  <si>
    <t>Модуль 100-1</t>
  </si>
  <si>
    <t>В-111, В-121</t>
  </si>
  <si>
    <t>Модуль 100-2</t>
  </si>
  <si>
    <t>Н-210/1, Н-210/2</t>
  </si>
  <si>
    <t>В-210/1, В-210/2</t>
  </si>
  <si>
    <t>В-110/1, В-110/2</t>
  </si>
  <si>
    <t>Н-109/1, Н-109/2</t>
  </si>
  <si>
    <t>Н-110, Н-111/1, Н-111/2</t>
  </si>
  <si>
    <t>ПК-101/1, ПК-101/2</t>
  </si>
  <si>
    <t>Н-113/1, Н-113/2</t>
  </si>
  <si>
    <t>ХВ-111/1, ХВ-111/2</t>
  </si>
  <si>
    <t>В-122</t>
  </si>
  <si>
    <t>Модуль 100-3</t>
  </si>
  <si>
    <t>Н-102/1, Н-102/2</t>
  </si>
  <si>
    <t>Н-104/1, Н-104/2</t>
  </si>
  <si>
    <t>Н-106/1, Н-106/2</t>
  </si>
  <si>
    <t>В-113, В-123</t>
  </si>
  <si>
    <t>Модуль 100-4</t>
  </si>
  <si>
    <t>Н-101/1, Н-101/2</t>
  </si>
  <si>
    <t>Н-103/1, Н-103/2</t>
  </si>
  <si>
    <t>Н-105/1, Н-105/2</t>
  </si>
  <si>
    <t>Н-107/1, Н-107/2</t>
  </si>
  <si>
    <t>Н-108/1, Н-108/2</t>
  </si>
  <si>
    <t>В-114, В-124</t>
  </si>
  <si>
    <t>Модуль 200-1</t>
  </si>
  <si>
    <t>ПК-201/1, ПК-201/2</t>
  </si>
  <si>
    <t>Н-211/1, Н-211/2</t>
  </si>
  <si>
    <t>ХВ-211/1, ХВ-211/2</t>
  </si>
  <si>
    <t>В-221</t>
  </si>
  <si>
    <t>Модуль 200-2</t>
  </si>
  <si>
    <t>Н-201/1, Н-201/2</t>
  </si>
  <si>
    <t>Н-202/1, Н-202/2</t>
  </si>
  <si>
    <t>Н-203/1, Н-203/2</t>
  </si>
  <si>
    <t>В-211</t>
  </si>
  <si>
    <t>В-222</t>
  </si>
  <si>
    <t>Н-113/1</t>
  </si>
  <si>
    <t>ХВ-111/1</t>
  </si>
  <si>
    <t>Н-211/1</t>
  </si>
  <si>
    <t>ХВ-211/1</t>
  </si>
  <si>
    <t>Н-113/2</t>
  </si>
  <si>
    <t>ХВ-111/2</t>
  </si>
  <si>
    <t>Н-211/2</t>
  </si>
  <si>
    <t>ХВ-211/2</t>
  </si>
  <si>
    <t>В-210/1 (в работе)</t>
  </si>
  <si>
    <t>В-110/1 (в работе)</t>
  </si>
  <si>
    <t>Н-209 (в работе)</t>
  </si>
  <si>
    <t>Н-210/1 (в работе)</t>
  </si>
  <si>
    <t>Н-109/1 (в работе)</t>
  </si>
  <si>
    <t>Н-111/1 (в работе)</t>
  </si>
  <si>
    <t>В-111 (в работе)</t>
  </si>
  <si>
    <t>ПК-101/1 (в работе)</t>
  </si>
  <si>
    <t>Н-102/1 (в работе)</t>
  </si>
  <si>
    <t>Н-104/1 (в работе)</t>
  </si>
  <si>
    <t>Н-106/1 (в работе)</t>
  </si>
  <si>
    <t>В-113 (в работе)</t>
  </si>
  <si>
    <t>Н-101/1 (в работе)</t>
  </si>
  <si>
    <t>Н-103/1 (в работе)</t>
  </si>
  <si>
    <t>Н-105/1 (в работе)</t>
  </si>
  <si>
    <t>Н-107/1 (в работе)</t>
  </si>
  <si>
    <t>Н-108/1 (в работе)</t>
  </si>
  <si>
    <t>В-114 (в работе)</t>
  </si>
  <si>
    <t>ПК-201/1 (в работе)</t>
  </si>
  <si>
    <t>Н-201/1 (в работе)</t>
  </si>
  <si>
    <t>Н-202/1 (в работе)</t>
  </si>
  <si>
    <t>Н-203/1 (в работе)</t>
  </si>
  <si>
    <t>В-210/2 (в работе)</t>
  </si>
  <si>
    <t>В-110/2 (в работе)</t>
  </si>
  <si>
    <t>Н-210/2 (резерв)</t>
  </si>
  <si>
    <t>Н-109/2 (резерв)</t>
  </si>
  <si>
    <t>Н-110, Н-111/2 (в работе, резерв)</t>
  </si>
  <si>
    <t>В-121 (резерв)</t>
  </si>
  <si>
    <t>ПК-101/2 (резерв)</t>
  </si>
  <si>
    <t>В-122 (в работе)</t>
  </si>
  <si>
    <t>Н-102/2 (резерв)</t>
  </si>
  <si>
    <t>Н-104/2 (резерв)</t>
  </si>
  <si>
    <t>Н-106/2 (резерв)</t>
  </si>
  <si>
    <t>В-123 (в работе)</t>
  </si>
  <si>
    <t>Н-101/2 (резерв)</t>
  </si>
  <si>
    <t>Н-103/2 (резерв)</t>
  </si>
  <si>
    <t>Н-105/2 (резерв)</t>
  </si>
  <si>
    <t>Н-107/2 (резерв)</t>
  </si>
  <si>
    <t>Н-108/2 (резерв)</t>
  </si>
  <si>
    <t>В-124 (в работе)</t>
  </si>
  <si>
    <t>ПК-201/2 (резерв)</t>
  </si>
  <si>
    <t>В-221 (в работе)</t>
  </si>
  <si>
    <t>Н-201/2 (резерв)</t>
  </si>
  <si>
    <t>Н-202/2 (резерв)</t>
  </si>
  <si>
    <t>Н-203/2 (резерв)</t>
  </si>
  <si>
    <t>В-222 (в работе)</t>
  </si>
  <si>
    <t>2х1600</t>
  </si>
  <si>
    <t>Шкаф КИП</t>
  </si>
  <si>
    <t>7PL-2</t>
  </si>
  <si>
    <t>ПЭ-6М</t>
  </si>
  <si>
    <t>СП №20, 21, 22</t>
  </si>
  <si>
    <t>7ПР4, яч.9</t>
  </si>
  <si>
    <t>7ПР2 яч. 9</t>
  </si>
  <si>
    <t>7ЩО</t>
  </si>
  <si>
    <t>7ЩУП-2</t>
  </si>
  <si>
    <t>7ЩУП-1</t>
  </si>
  <si>
    <t>Н-206</t>
  </si>
  <si>
    <t>Н-115-1</t>
  </si>
  <si>
    <t>Пож. Насосы 15ZC</t>
  </si>
  <si>
    <t>Печь</t>
  </si>
  <si>
    <t>7Щ 2-2</t>
  </si>
  <si>
    <t>7 Я 2</t>
  </si>
  <si>
    <t>15 ЩО</t>
  </si>
  <si>
    <t>ПЭ-6М Бат. 110 В</t>
  </si>
  <si>
    <t>7ВК1</t>
  </si>
  <si>
    <t>Н охл.жидкости</t>
  </si>
  <si>
    <t>Освещение 1</t>
  </si>
  <si>
    <t>Освещение 2</t>
  </si>
  <si>
    <t>Освещение 3</t>
  </si>
  <si>
    <t>Освещение 4</t>
  </si>
  <si>
    <t>П-1/1, П-1/2, П-2/1, П-2/2</t>
  </si>
  <si>
    <t>Компрессор 1</t>
  </si>
  <si>
    <t>Компрессор 2</t>
  </si>
  <si>
    <t>Ожижитель азота</t>
  </si>
  <si>
    <t>Сушка воздуха</t>
  </si>
  <si>
    <t>Тепловая завеса</t>
  </si>
  <si>
    <t>Обогреватель</t>
  </si>
  <si>
    <t>Компрессорная ВД, яч. 10</t>
  </si>
  <si>
    <t>Азотная-кислородная станция №2, яч. 11</t>
  </si>
  <si>
    <t>АЩО ДЭМ</t>
  </si>
  <si>
    <t>ХВ-107/2, ХВ-108/2</t>
  </si>
  <si>
    <t>7Щ1-2</t>
  </si>
  <si>
    <t>Н-401/2</t>
  </si>
  <si>
    <t>МСС-0,4 кВ, яч. 2</t>
  </si>
  <si>
    <t>ЩУВК-1</t>
  </si>
  <si>
    <t>7PL-1</t>
  </si>
  <si>
    <t>ЩА7ВК-1</t>
  </si>
  <si>
    <t>ПР15</t>
  </si>
  <si>
    <t>СП №17, 18, 19</t>
  </si>
  <si>
    <t>Азотная-кислородная станция №1, яч. 5</t>
  </si>
  <si>
    <t>5П1, 5П1А</t>
  </si>
  <si>
    <t>5П2, 5П2А</t>
  </si>
  <si>
    <t>5В1, 5В1А</t>
  </si>
  <si>
    <t>5В2, 5В2А</t>
  </si>
  <si>
    <t>5АВ1</t>
  </si>
  <si>
    <t>7ПР3, яч. 6</t>
  </si>
  <si>
    <t>Пож.сигнализация</t>
  </si>
  <si>
    <t>7АЩО</t>
  </si>
  <si>
    <t>7 Я 1</t>
  </si>
  <si>
    <t>МСС-0,4 кВ, яч. 13</t>
  </si>
  <si>
    <t>ЩО-1 НРЩ</t>
  </si>
  <si>
    <t>Компрессор 1, 2</t>
  </si>
  <si>
    <t>Вентилятор вытяжной</t>
  </si>
  <si>
    <t>НК-1</t>
  </si>
  <si>
    <t>АВ-1</t>
  </si>
  <si>
    <t>PL18, 7ПР6, яч. 12</t>
  </si>
  <si>
    <t>5Щ3, АВО-401, яч. 14</t>
  </si>
  <si>
    <t>7PL-6, яч. 7</t>
  </si>
  <si>
    <t>PL-16, яч. 8</t>
  </si>
  <si>
    <t>7ПР1, яч. 4</t>
  </si>
  <si>
    <t>Таблица 1 "Расчёт электропотребления для КТП-2х1600, №7</t>
  </si>
  <si>
    <t>Таблица 1а "Расчёт электрических параметров КТП-2х1600, №7</t>
  </si>
  <si>
    <t>7Щ 2-1</t>
  </si>
  <si>
    <t>Греющий кабель</t>
  </si>
  <si>
    <t>Дополнительно</t>
  </si>
  <si>
    <t>ХВ 102/1</t>
  </si>
  <si>
    <t>ХВ 103/1</t>
  </si>
  <si>
    <t>ХВ 201/1</t>
  </si>
  <si>
    <t>ХВ 201/2</t>
  </si>
  <si>
    <t>В 212</t>
  </si>
  <si>
    <t>Пост сварочный</t>
  </si>
  <si>
    <t>UPS</t>
  </si>
  <si>
    <t>Панель эл.спутника</t>
  </si>
  <si>
    <t>Панель осв.</t>
  </si>
  <si>
    <t>Обогрев пом.</t>
  </si>
  <si>
    <t>ХВ 102 М2</t>
  </si>
  <si>
    <t>ХВ 103 М2</t>
  </si>
  <si>
    <t>Н 206</t>
  </si>
  <si>
    <t>Дополнительно секция 1</t>
  </si>
  <si>
    <t>Дополнительно секция 2</t>
  </si>
  <si>
    <t>Коэффициент реактивной мощности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</si>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</sst>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/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2" fontId="0" fillId="0" borderId="0" xfId="0" applyNumberFormat="1"/>
    <xf numFmtId="1" fontId="0" fillId="0" borderId="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Fill="1"/>
    <xf numFmtId="0" fontId="0" fillId="0" borderId="18" xfId="0" applyFill="1" applyBorder="1" applyAlignment="1">
      <alignment horizontal="left" vertical="center" wrapText="1"/>
    </xf>
    <xf numFmtId="2" fontId="0" fillId="0" borderId="18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18" xfId="0" applyNumberFormat="1" applyFill="1" applyBorder="1"/>
    <xf numFmtId="0" fontId="0" fillId="0" borderId="7" xfId="0" applyFill="1" applyBorder="1"/>
    <xf numFmtId="2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/>
    <xf numFmtId="2" fontId="2" fillId="0" borderId="7" xfId="0" applyNumberFormat="1" applyFont="1" applyFill="1" applyBorder="1"/>
    <xf numFmtId="0" fontId="0" fillId="0" borderId="10" xfId="0" applyBorder="1"/>
    <xf numFmtId="2" fontId="0" fillId="0" borderId="10" xfId="0" applyNumberFormat="1" applyBorder="1"/>
    <xf numFmtId="0" fontId="0" fillId="0" borderId="18" xfId="0" applyBorder="1"/>
    <xf numFmtId="2" fontId="0" fillId="0" borderId="18" xfId="0" applyNumberFormat="1" applyBorder="1"/>
    <xf numFmtId="2" fontId="0" fillId="2" borderId="18" xfId="0" applyNumberFormat="1" applyFill="1" applyBorder="1"/>
    <xf numFmtId="0" fontId="0" fillId="0" borderId="11" xfId="0" applyBorder="1"/>
    <xf numFmtId="2" fontId="0" fillId="0" borderId="11" xfId="0" applyNumberFormat="1" applyBorder="1"/>
    <xf numFmtId="0" fontId="0" fillId="0" borderId="18" xfId="0" applyFill="1" applyBorder="1" applyAlignment="1">
      <alignment horizontal="left" wrapText="1"/>
    </xf>
    <xf numFmtId="0" fontId="0" fillId="0" borderId="12" xfId="0" applyFill="1" applyBorder="1"/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26" xfId="0" applyNumberFormat="1" applyFill="1" applyBorder="1" applyAlignment="1">
      <alignment horizontal="center"/>
    </xf>
    <xf numFmtId="2" fontId="0" fillId="0" borderId="26" xfId="0" applyNumberFormat="1" applyFill="1" applyBorder="1"/>
    <xf numFmtId="0" fontId="0" fillId="0" borderId="13" xfId="0" applyFill="1" applyBorder="1" applyAlignment="1">
      <alignment horizontal="left" vertical="center" wrapText="1"/>
    </xf>
    <xf numFmtId="2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/>
    <xf numFmtId="0" fontId="0" fillId="0" borderId="13" xfId="0" applyFill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18" xfId="0" applyFill="1" applyBorder="1" applyAlignment="1">
      <alignment horizontal="left"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/>
    <xf numFmtId="0" fontId="0" fillId="0" borderId="26" xfId="0" applyFill="1" applyBorder="1" applyAlignment="1">
      <alignment horizontal="left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31" xfId="0" applyBorder="1"/>
    <xf numFmtId="0" fontId="0" fillId="0" borderId="35" xfId="0" applyBorder="1"/>
    <xf numFmtId="0" fontId="0" fillId="0" borderId="30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/>
    <xf numFmtId="0" fontId="0" fillId="0" borderId="34" xfId="0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/>
    <xf numFmtId="0" fontId="0" fillId="0" borderId="2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Fill="1" applyBorder="1"/>
    <xf numFmtId="0" fontId="0" fillId="0" borderId="26" xfId="0" applyFill="1" applyBorder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/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2"/>
  <sheetViews>
    <sheetView tabSelected="1" showRuler="0" zoomScale="85" zoomScaleNormal="85" zoomScaleSheetLayoutView="85" zoomScalePageLayoutView="40" workbookViewId="0">
      <selection activeCell="E23" sqref="E23"/>
    </sheetView>
  </sheetViews>
  <sheetFormatPr defaultRowHeight="15" x14ac:dyDescent="0.25"/>
  <cols>
    <col min="1" max="1" width="42.5703125" style="12" bestFit="1" customWidth="1"/>
    <col min="2" max="2" width="11.28515625" style="12" customWidth="1"/>
    <col min="3" max="3" width="10.7109375" style="12" customWidth="1"/>
    <col min="4" max="4" width="12.7109375" style="12" customWidth="1"/>
    <col min="5" max="5" width="12.140625" style="12" customWidth="1"/>
    <col min="6" max="7" width="9.140625" style="12"/>
    <col min="8" max="8" width="11.7109375" style="12" customWidth="1"/>
    <col min="9" max="9" width="11.140625" style="12" customWidth="1"/>
    <col min="10" max="10" width="21.85546875" style="12" customWidth="1"/>
    <col min="11" max="11" width="11.42578125" style="12" customWidth="1"/>
    <col min="12" max="12" width="19.28515625" style="12" customWidth="1"/>
    <col min="13" max="13" width="21.140625" style="12" customWidth="1"/>
    <col min="14" max="14" width="22.140625" style="12" customWidth="1"/>
    <col min="15" max="15" width="20.5703125" style="12" customWidth="1"/>
    <col min="16" max="17" width="20.7109375" style="12" customWidth="1"/>
    <col min="18" max="18" width="25.5703125" style="12" customWidth="1"/>
    <col min="19" max="16384" width="9.140625" style="12"/>
  </cols>
  <sheetData>
    <row r="1" spans="1:18" x14ac:dyDescent="0.25">
      <c r="D1" s="12" t="s">
        <v>221</v>
      </c>
    </row>
    <row r="2" spans="1:18" ht="18.75" x14ac:dyDescent="0.3">
      <c r="A2" s="145" t="s">
        <v>200</v>
      </c>
    </row>
    <row r="3" spans="1:18" ht="15.75" thickBot="1" x14ac:dyDescent="0.3"/>
    <row r="4" spans="1:18" ht="15.75" customHeight="1" thickBot="1" x14ac:dyDescent="0.3">
      <c r="A4" s="109" t="s">
        <v>22</v>
      </c>
      <c r="B4" s="109"/>
      <c r="C4" s="109"/>
      <c r="D4" s="109"/>
      <c r="E4" s="109"/>
      <c r="F4" s="109"/>
      <c r="G4" s="109" t="s">
        <v>38</v>
      </c>
      <c r="H4" s="109"/>
      <c r="I4" s="109"/>
      <c r="J4" s="102" t="s">
        <v>41</v>
      </c>
      <c r="K4" s="102" t="s">
        <v>42</v>
      </c>
      <c r="L4" s="109" t="s">
        <v>10</v>
      </c>
      <c r="M4" s="109"/>
      <c r="N4" s="109"/>
      <c r="O4" s="102" t="s">
        <v>16</v>
      </c>
      <c r="P4" s="102" t="s">
        <v>19</v>
      </c>
      <c r="Q4" s="102" t="s">
        <v>20</v>
      </c>
      <c r="R4" s="102" t="s">
        <v>21</v>
      </c>
    </row>
    <row r="5" spans="1:18" ht="15" customHeight="1" thickBot="1" x14ac:dyDescent="0.3">
      <c r="A5" s="106" t="s">
        <v>4</v>
      </c>
      <c r="B5" s="106"/>
      <c r="C5" s="106"/>
      <c r="D5" s="106"/>
      <c r="E5" s="105" t="s">
        <v>7</v>
      </c>
      <c r="F5" s="105"/>
      <c r="G5" s="111" t="s">
        <v>14</v>
      </c>
      <c r="H5" s="113" t="s">
        <v>13</v>
      </c>
      <c r="I5" s="113" t="s">
        <v>12</v>
      </c>
      <c r="J5" s="103"/>
      <c r="K5" s="103"/>
      <c r="L5" s="114" t="s">
        <v>17</v>
      </c>
      <c r="M5" s="102" t="s">
        <v>36</v>
      </c>
      <c r="N5" s="102" t="s">
        <v>43</v>
      </c>
      <c r="O5" s="103"/>
      <c r="P5" s="103"/>
      <c r="Q5" s="103"/>
      <c r="R5" s="103"/>
    </row>
    <row r="6" spans="1:18" ht="43.5" customHeight="1" thickBot="1" x14ac:dyDescent="0.3">
      <c r="A6" s="105" t="s">
        <v>0</v>
      </c>
      <c r="B6" s="107" t="s">
        <v>3</v>
      </c>
      <c r="C6" s="108" t="s">
        <v>1</v>
      </c>
      <c r="D6" s="109"/>
      <c r="E6" s="102" t="s">
        <v>39</v>
      </c>
      <c r="F6" s="102" t="s">
        <v>40</v>
      </c>
      <c r="G6" s="112"/>
      <c r="H6" s="112"/>
      <c r="I6" s="112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45.75" thickBot="1" x14ac:dyDescent="0.3">
      <c r="A7" s="106"/>
      <c r="B7" s="106"/>
      <c r="C7" s="86" t="s">
        <v>2</v>
      </c>
      <c r="D7" s="86" t="s">
        <v>15</v>
      </c>
      <c r="E7" s="110"/>
      <c r="F7" s="110"/>
      <c r="G7" s="110"/>
      <c r="H7" s="110"/>
      <c r="I7" s="110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s="89" customFormat="1" ht="15" customHeight="1" x14ac:dyDescent="0.25">
      <c r="A9" s="62" t="s">
        <v>173</v>
      </c>
      <c r="B9" s="88">
        <v>1</v>
      </c>
      <c r="C9" s="14">
        <f>'МСС секция 1'!D56</f>
        <v>755.7800000000002</v>
      </c>
      <c r="D9" s="36">
        <f t="shared" ref="D9:D32" si="0">B9*C9</f>
        <v>755.7800000000002</v>
      </c>
      <c r="E9" s="37">
        <f>'МСС секция 1'!E56</f>
        <v>0.64126372753976002</v>
      </c>
      <c r="F9" s="37">
        <v>0.81</v>
      </c>
      <c r="G9" s="37">
        <f t="shared" ref="G9" si="1">D9*E9</f>
        <v>484.65429999999998</v>
      </c>
      <c r="H9" s="37">
        <f t="shared" ref="H9" si="2">G9*F9</f>
        <v>392.56998300000004</v>
      </c>
      <c r="I9" s="37">
        <f t="shared" ref="I9" si="3">B9*POWER(C9,2)</f>
        <v>571203.40840000031</v>
      </c>
      <c r="J9" s="40"/>
      <c r="K9" s="37">
        <v>1</v>
      </c>
      <c r="L9" s="37">
        <f t="shared" ref="L9" si="4">K9*G9</f>
        <v>484.65429999999998</v>
      </c>
      <c r="M9" s="37">
        <f t="shared" ref="M9" si="5">1*H9</f>
        <v>392.56998300000004</v>
      </c>
      <c r="N9" s="37">
        <f t="shared" ref="N9" si="6">SQRT(POWER(L9,2)+POWER(M9,2))</f>
        <v>623.69943246816433</v>
      </c>
      <c r="O9" s="37">
        <f t="shared" ref="O9" si="7">N9*1000/(380*SQRT(3))</f>
        <v>947.61325060239881</v>
      </c>
      <c r="P9" s="40"/>
      <c r="Q9" s="38">
        <v>3000</v>
      </c>
      <c r="R9" s="38">
        <f t="shared" ref="R9" si="8">L9*Q9/1000</f>
        <v>1453.9629</v>
      </c>
    </row>
    <row r="10" spans="1:18" s="89" customFormat="1" ht="15" customHeight="1" x14ac:dyDescent="0.25">
      <c r="A10" s="59" t="s">
        <v>199</v>
      </c>
      <c r="B10" s="40"/>
      <c r="C10" s="40"/>
      <c r="D10" s="36"/>
      <c r="E10" s="37"/>
      <c r="F10" s="37"/>
      <c r="G10" s="37"/>
      <c r="H10" s="37"/>
      <c r="I10" s="37"/>
      <c r="J10" s="40"/>
      <c r="K10" s="37"/>
      <c r="L10" s="37"/>
      <c r="M10" s="37"/>
      <c r="N10" s="37"/>
      <c r="O10" s="37"/>
      <c r="P10" s="40"/>
      <c r="Q10" s="38"/>
      <c r="R10" s="38"/>
    </row>
    <row r="11" spans="1:18" s="89" customFormat="1" ht="15" customHeight="1" x14ac:dyDescent="0.25">
      <c r="A11" s="70" t="s">
        <v>174</v>
      </c>
      <c r="B11" s="88">
        <v>1</v>
      </c>
      <c r="C11" s="90">
        <v>0.1</v>
      </c>
      <c r="D11" s="14">
        <f t="shared" ref="D11:D17" si="9">B11*C11</f>
        <v>0.1</v>
      </c>
      <c r="E11" s="37">
        <v>0.62</v>
      </c>
      <c r="F11" s="15">
        <f t="shared" ref="F11:F17" si="10">TAN(ACOS(0.8))</f>
        <v>0.74999999999999978</v>
      </c>
      <c r="G11" s="15">
        <f t="shared" ref="G11:G17" si="11">D11*E11</f>
        <v>6.2E-2</v>
      </c>
      <c r="H11" s="15">
        <f t="shared" ref="H11:H17" si="12">G11*F11</f>
        <v>4.6499999999999986E-2</v>
      </c>
      <c r="I11" s="15">
        <f t="shared" ref="I11:I13" si="13">B11*POWER(C11,2)</f>
        <v>1.0000000000000002E-2</v>
      </c>
      <c r="J11" s="40"/>
      <c r="K11" s="37">
        <v>1</v>
      </c>
      <c r="L11" s="37">
        <f t="shared" ref="L11:L55" si="14">K11*G11</f>
        <v>6.2E-2</v>
      </c>
      <c r="M11" s="37">
        <f t="shared" ref="M11:M26" si="15">1*H11</f>
        <v>4.6499999999999986E-2</v>
      </c>
      <c r="N11" s="37">
        <f t="shared" ref="N11:N27" si="16">SQRT(POWER(L11,2)+POWER(M11,2))</f>
        <v>7.7499999999999986E-2</v>
      </c>
      <c r="O11" s="37">
        <f t="shared" ref="O11:O27" si="17">N11*1000/(380*SQRT(3))</f>
        <v>0.11774906805841051</v>
      </c>
      <c r="P11" s="40"/>
      <c r="Q11" s="38">
        <v>6500</v>
      </c>
      <c r="R11" s="38">
        <f t="shared" ref="R11:R32" si="18">L11*Q11/1000</f>
        <v>0.40300000000000002</v>
      </c>
    </row>
    <row r="12" spans="1:18" s="89" customFormat="1" ht="15" customHeight="1" x14ac:dyDescent="0.25">
      <c r="A12" s="71" t="s">
        <v>145</v>
      </c>
      <c r="B12" s="88">
        <v>1</v>
      </c>
      <c r="C12" s="90">
        <v>4.4000000000000004</v>
      </c>
      <c r="D12" s="14">
        <f t="shared" si="9"/>
        <v>4.4000000000000004</v>
      </c>
      <c r="E12" s="37">
        <v>0.62</v>
      </c>
      <c r="F12" s="15">
        <f>TAN(ACOS(0.86))</f>
        <v>0.59336515451967775</v>
      </c>
      <c r="G12" s="15">
        <f t="shared" si="11"/>
        <v>2.7280000000000002</v>
      </c>
      <c r="H12" s="15">
        <f t="shared" si="12"/>
        <v>1.6187001415296811</v>
      </c>
      <c r="I12" s="15">
        <f t="shared" si="13"/>
        <v>19.360000000000003</v>
      </c>
      <c r="J12" s="40"/>
      <c r="K12" s="37">
        <v>1</v>
      </c>
      <c r="L12" s="37">
        <f t="shared" si="14"/>
        <v>2.7280000000000002</v>
      </c>
      <c r="M12" s="37">
        <f t="shared" si="15"/>
        <v>1.6187001415296811</v>
      </c>
      <c r="N12" s="37">
        <f t="shared" si="16"/>
        <v>3.172093023255814</v>
      </c>
      <c r="O12" s="37">
        <f t="shared" si="17"/>
        <v>4.8194967391349426</v>
      </c>
      <c r="P12" s="40"/>
      <c r="Q12" s="38">
        <v>6500</v>
      </c>
      <c r="R12" s="38">
        <f t="shared" si="18"/>
        <v>17.731999999999999</v>
      </c>
    </row>
    <row r="13" spans="1:18" s="89" customFormat="1" ht="15" customHeight="1" x14ac:dyDescent="0.25">
      <c r="A13" s="71" t="s">
        <v>144</v>
      </c>
      <c r="B13" s="88">
        <v>1</v>
      </c>
      <c r="C13" s="90">
        <v>4.4000000000000004</v>
      </c>
      <c r="D13" s="14">
        <f t="shared" si="9"/>
        <v>4.4000000000000004</v>
      </c>
      <c r="E13" s="37">
        <v>0.62</v>
      </c>
      <c r="F13" s="15">
        <f>TAN(ACOS(0.86))</f>
        <v>0.59336515451967775</v>
      </c>
      <c r="G13" s="15">
        <f t="shared" si="11"/>
        <v>2.7280000000000002</v>
      </c>
      <c r="H13" s="15">
        <f t="shared" si="12"/>
        <v>1.6187001415296811</v>
      </c>
      <c r="I13" s="15">
        <f t="shared" si="13"/>
        <v>19.360000000000003</v>
      </c>
      <c r="J13" s="40"/>
      <c r="K13" s="37">
        <v>1</v>
      </c>
      <c r="L13" s="37">
        <f t="shared" si="14"/>
        <v>2.7280000000000002</v>
      </c>
      <c r="M13" s="37">
        <f t="shared" si="15"/>
        <v>1.6187001415296811</v>
      </c>
      <c r="N13" s="37">
        <f t="shared" si="16"/>
        <v>3.172093023255814</v>
      </c>
      <c r="O13" s="37">
        <f t="shared" si="17"/>
        <v>4.8194967391349426</v>
      </c>
      <c r="P13" s="40"/>
      <c r="Q13" s="38">
        <v>6500</v>
      </c>
      <c r="R13" s="38">
        <f t="shared" si="18"/>
        <v>17.731999999999999</v>
      </c>
    </row>
    <row r="14" spans="1:18" s="89" customFormat="1" ht="15" customHeight="1" x14ac:dyDescent="0.25">
      <c r="A14" s="71" t="s">
        <v>175</v>
      </c>
      <c r="B14" s="88">
        <v>1</v>
      </c>
      <c r="C14" s="90">
        <v>40</v>
      </c>
      <c r="D14" s="14">
        <f t="shared" si="9"/>
        <v>40</v>
      </c>
      <c r="E14" s="37">
        <v>0.62</v>
      </c>
      <c r="F14" s="15">
        <f>TAN(ACOS(0.97))</f>
        <v>0.25062362435346841</v>
      </c>
      <c r="G14" s="15">
        <f t="shared" si="11"/>
        <v>24.8</v>
      </c>
      <c r="H14" s="15">
        <f t="shared" si="12"/>
        <v>6.2154658839660168</v>
      </c>
      <c r="I14" s="15">
        <f>B14*POWER(C14,2)</f>
        <v>1600</v>
      </c>
      <c r="J14" s="40"/>
      <c r="K14" s="37">
        <v>1</v>
      </c>
      <c r="L14" s="37">
        <f t="shared" si="14"/>
        <v>24.8</v>
      </c>
      <c r="M14" s="37">
        <f t="shared" si="15"/>
        <v>6.2154658839660168</v>
      </c>
      <c r="N14" s="37">
        <f t="shared" si="16"/>
        <v>25.567010309278352</v>
      </c>
      <c r="O14" s="37">
        <f t="shared" si="17"/>
        <v>38.8450533800942</v>
      </c>
      <c r="P14" s="40"/>
      <c r="Q14" s="38">
        <v>6500</v>
      </c>
      <c r="R14" s="38">
        <f t="shared" si="18"/>
        <v>161.19999999999999</v>
      </c>
    </row>
    <row r="15" spans="1:18" s="89" customFormat="1" ht="15" customHeight="1" x14ac:dyDescent="0.25">
      <c r="A15" s="71" t="s">
        <v>176</v>
      </c>
      <c r="B15" s="88">
        <v>1</v>
      </c>
      <c r="C15" s="90">
        <v>0.25</v>
      </c>
      <c r="D15" s="14">
        <f t="shared" si="9"/>
        <v>0.25</v>
      </c>
      <c r="E15" s="37">
        <v>0.62</v>
      </c>
      <c r="F15" s="15">
        <f>TAN(ACOS(1))</f>
        <v>0</v>
      </c>
      <c r="G15" s="15">
        <f t="shared" si="11"/>
        <v>0.155</v>
      </c>
      <c r="H15" s="15">
        <f t="shared" si="12"/>
        <v>0</v>
      </c>
      <c r="I15" s="15">
        <f t="shared" ref="I15:I17" si="19">B15*POWER(C15,2)</f>
        <v>6.25E-2</v>
      </c>
      <c r="J15" s="40"/>
      <c r="K15" s="37">
        <v>1</v>
      </c>
      <c r="L15" s="37">
        <f t="shared" si="14"/>
        <v>0.155</v>
      </c>
      <c r="M15" s="37">
        <f t="shared" si="15"/>
        <v>0</v>
      </c>
      <c r="N15" s="37">
        <f t="shared" si="16"/>
        <v>0.155</v>
      </c>
      <c r="O15" s="37">
        <f t="shared" si="17"/>
        <v>0.23549813611682105</v>
      </c>
      <c r="P15" s="40"/>
      <c r="Q15" s="38">
        <v>6500</v>
      </c>
      <c r="R15" s="38">
        <f t="shared" si="18"/>
        <v>1.0075000000000001</v>
      </c>
    </row>
    <row r="16" spans="1:18" s="89" customFormat="1" ht="15" customHeight="1" x14ac:dyDescent="0.25">
      <c r="A16" s="71" t="s">
        <v>177</v>
      </c>
      <c r="B16" s="87">
        <v>1</v>
      </c>
      <c r="C16" s="90">
        <v>5</v>
      </c>
      <c r="D16" s="14">
        <f t="shared" si="9"/>
        <v>5</v>
      </c>
      <c r="E16" s="37">
        <v>0.62</v>
      </c>
      <c r="F16" s="15">
        <f t="shared" si="10"/>
        <v>0.74999999999999978</v>
      </c>
      <c r="G16" s="15">
        <f t="shared" si="11"/>
        <v>3.1</v>
      </c>
      <c r="H16" s="15">
        <f t="shared" si="12"/>
        <v>2.3249999999999993</v>
      </c>
      <c r="I16" s="15">
        <f t="shared" si="19"/>
        <v>25</v>
      </c>
      <c r="J16" s="40"/>
      <c r="K16" s="37">
        <v>1</v>
      </c>
      <c r="L16" s="37">
        <f t="shared" si="14"/>
        <v>3.1</v>
      </c>
      <c r="M16" s="37">
        <f t="shared" si="15"/>
        <v>2.3249999999999993</v>
      </c>
      <c r="N16" s="37">
        <f t="shared" si="16"/>
        <v>3.8749999999999996</v>
      </c>
      <c r="O16" s="37">
        <f t="shared" si="17"/>
        <v>5.8874534029205261</v>
      </c>
      <c r="P16" s="40"/>
      <c r="Q16" s="38">
        <v>6500</v>
      </c>
      <c r="R16" s="38">
        <f t="shared" si="18"/>
        <v>20.149999999999999</v>
      </c>
    </row>
    <row r="17" spans="1:18" s="89" customFormat="1" ht="15" customHeight="1" x14ac:dyDescent="0.25">
      <c r="A17" s="72" t="s">
        <v>178</v>
      </c>
      <c r="B17" s="87">
        <v>1</v>
      </c>
      <c r="C17" s="14"/>
      <c r="D17" s="14">
        <f t="shared" si="9"/>
        <v>0</v>
      </c>
      <c r="E17" s="37"/>
      <c r="F17" s="15">
        <f t="shared" si="10"/>
        <v>0.74999999999999978</v>
      </c>
      <c r="G17" s="15">
        <f t="shared" si="11"/>
        <v>0</v>
      </c>
      <c r="H17" s="15">
        <f t="shared" si="12"/>
        <v>0</v>
      </c>
      <c r="I17" s="15">
        <f t="shared" si="19"/>
        <v>0</v>
      </c>
      <c r="J17" s="40"/>
      <c r="K17" s="37">
        <v>1</v>
      </c>
      <c r="L17" s="37">
        <f t="shared" si="14"/>
        <v>0</v>
      </c>
      <c r="M17" s="37">
        <f t="shared" si="15"/>
        <v>0</v>
      </c>
      <c r="N17" s="37">
        <f t="shared" si="16"/>
        <v>0</v>
      </c>
      <c r="O17" s="37">
        <f t="shared" si="17"/>
        <v>0</v>
      </c>
      <c r="P17" s="40"/>
      <c r="Q17" s="38">
        <v>6500</v>
      </c>
      <c r="R17" s="38">
        <f t="shared" si="18"/>
        <v>0</v>
      </c>
    </row>
    <row r="18" spans="1:18" s="89" customFormat="1" ht="15" customHeight="1" x14ac:dyDescent="0.25">
      <c r="A18" s="59" t="s">
        <v>179</v>
      </c>
      <c r="B18" s="40"/>
      <c r="C18" s="40"/>
      <c r="D18" s="36"/>
      <c r="E18" s="37"/>
      <c r="F18" s="37"/>
      <c r="G18" s="37"/>
      <c r="H18" s="37"/>
      <c r="I18" s="37"/>
      <c r="J18" s="40"/>
      <c r="K18" s="37"/>
      <c r="L18" s="37"/>
      <c r="M18" s="37"/>
      <c r="N18" s="37"/>
      <c r="O18" s="37"/>
      <c r="P18" s="40"/>
      <c r="Q18" s="38"/>
      <c r="R18" s="38"/>
    </row>
    <row r="19" spans="1:18" s="89" customFormat="1" ht="15" customHeight="1" x14ac:dyDescent="0.25">
      <c r="A19" s="63" t="s">
        <v>191</v>
      </c>
      <c r="B19" s="40">
        <v>2</v>
      </c>
      <c r="C19" s="40">
        <v>90</v>
      </c>
      <c r="D19" s="36">
        <f t="shared" si="0"/>
        <v>180</v>
      </c>
      <c r="E19" s="37">
        <v>1</v>
      </c>
      <c r="F19" s="37">
        <f t="shared" ref="F19:F30" si="20">TAN(ACOS(0.98))</f>
        <v>0.20305866063400418</v>
      </c>
      <c r="G19" s="37">
        <f t="shared" ref="G19:G32" si="21">D19*E19</f>
        <v>180</v>
      </c>
      <c r="H19" s="37">
        <f t="shared" ref="H19:H32" si="22">G19*F19</f>
        <v>36.550558914120757</v>
      </c>
      <c r="I19" s="37">
        <f t="shared" ref="I19:I32" si="23">B19*POWER(C19,2)</f>
        <v>16200</v>
      </c>
      <c r="J19" s="40"/>
      <c r="K19" s="37">
        <v>1</v>
      </c>
      <c r="L19" s="37">
        <f>K19*G19</f>
        <v>180</v>
      </c>
      <c r="M19" s="37">
        <f t="shared" si="15"/>
        <v>36.550558914120757</v>
      </c>
      <c r="N19" s="37">
        <f t="shared" si="16"/>
        <v>183.67346938775512</v>
      </c>
      <c r="O19" s="37">
        <f t="shared" si="17"/>
        <v>279.06296577371819</v>
      </c>
      <c r="P19" s="40"/>
      <c r="Q19" s="38">
        <v>6500</v>
      </c>
      <c r="R19" s="38">
        <f t="shared" si="18"/>
        <v>1170</v>
      </c>
    </row>
    <row r="20" spans="1:18" s="89" customFormat="1" ht="15" customHeight="1" x14ac:dyDescent="0.25">
      <c r="A20" s="60" t="s">
        <v>193</v>
      </c>
      <c r="B20" s="40">
        <v>1</v>
      </c>
      <c r="C20" s="40">
        <v>5.5</v>
      </c>
      <c r="D20" s="36">
        <f t="shared" si="0"/>
        <v>5.5</v>
      </c>
      <c r="E20" s="37">
        <v>0.65</v>
      </c>
      <c r="F20" s="37">
        <f>TAN(ACOS(0.8))</f>
        <v>0.74999999999999978</v>
      </c>
      <c r="G20" s="37">
        <f t="shared" si="21"/>
        <v>3.5750000000000002</v>
      </c>
      <c r="H20" s="37">
        <f t="shared" si="22"/>
        <v>2.6812499999999995</v>
      </c>
      <c r="I20" s="37">
        <f t="shared" si="23"/>
        <v>30.25</v>
      </c>
      <c r="J20" s="40"/>
      <c r="K20" s="37">
        <v>1</v>
      </c>
      <c r="L20" s="37">
        <f t="shared" si="14"/>
        <v>3.5750000000000002</v>
      </c>
      <c r="M20" s="37">
        <f t="shared" si="15"/>
        <v>2.6812499999999995</v>
      </c>
      <c r="N20" s="37">
        <f t="shared" si="16"/>
        <v>4.46875</v>
      </c>
      <c r="O20" s="37">
        <f t="shared" si="17"/>
        <v>6.7895631985293168</v>
      </c>
      <c r="P20" s="40"/>
      <c r="Q20" s="38">
        <v>6500</v>
      </c>
      <c r="R20" s="38">
        <f t="shared" si="18"/>
        <v>23.237500000000001</v>
      </c>
    </row>
    <row r="21" spans="1:18" s="89" customFormat="1" ht="15" customHeight="1" x14ac:dyDescent="0.25">
      <c r="A21" s="60" t="s">
        <v>194</v>
      </c>
      <c r="B21" s="40">
        <v>1</v>
      </c>
      <c r="C21" s="40">
        <v>5.5</v>
      </c>
      <c r="D21" s="36">
        <f t="shared" si="0"/>
        <v>5.5</v>
      </c>
      <c r="E21" s="37">
        <v>0.56000000000000005</v>
      </c>
      <c r="F21" s="37">
        <f>TAN(ACOS(0.8))</f>
        <v>0.74999999999999978</v>
      </c>
      <c r="G21" s="37">
        <f t="shared" si="21"/>
        <v>3.08</v>
      </c>
      <c r="H21" s="37">
        <f t="shared" si="22"/>
        <v>2.3099999999999992</v>
      </c>
      <c r="I21" s="37">
        <f t="shared" si="23"/>
        <v>30.25</v>
      </c>
      <c r="J21" s="40"/>
      <c r="K21" s="37">
        <v>1</v>
      </c>
      <c r="L21" s="37">
        <f t="shared" si="14"/>
        <v>3.08</v>
      </c>
      <c r="M21" s="37">
        <f t="shared" si="15"/>
        <v>2.3099999999999992</v>
      </c>
      <c r="N21" s="37">
        <f t="shared" si="16"/>
        <v>3.8499999999999996</v>
      </c>
      <c r="O21" s="37">
        <f t="shared" si="17"/>
        <v>5.8494698325791026</v>
      </c>
      <c r="P21" s="40"/>
      <c r="Q21" s="38">
        <v>6500</v>
      </c>
      <c r="R21" s="38">
        <f t="shared" si="18"/>
        <v>20.02</v>
      </c>
    </row>
    <row r="22" spans="1:18" s="89" customFormat="1" ht="15" customHeight="1" x14ac:dyDescent="0.25">
      <c r="A22" s="60" t="s">
        <v>180</v>
      </c>
      <c r="B22" s="40">
        <v>2</v>
      </c>
      <c r="C22" s="40">
        <v>5.5</v>
      </c>
      <c r="D22" s="36">
        <f t="shared" si="0"/>
        <v>11</v>
      </c>
      <c r="E22" s="37">
        <v>0.56000000000000005</v>
      </c>
      <c r="F22" s="37">
        <f t="shared" ref="F22:F26" si="24">TAN(ACOS(0.8))</f>
        <v>0.74999999999999978</v>
      </c>
      <c r="G22" s="37">
        <f t="shared" si="21"/>
        <v>6.16</v>
      </c>
      <c r="H22" s="37">
        <f t="shared" si="22"/>
        <v>4.6199999999999983</v>
      </c>
      <c r="I22" s="37">
        <f t="shared" si="23"/>
        <v>60.5</v>
      </c>
      <c r="J22" s="40"/>
      <c r="K22" s="37">
        <v>1</v>
      </c>
      <c r="L22" s="37">
        <f t="shared" si="14"/>
        <v>6.16</v>
      </c>
      <c r="M22" s="37">
        <f t="shared" si="15"/>
        <v>4.6199999999999983</v>
      </c>
      <c r="N22" s="37">
        <f t="shared" si="16"/>
        <v>7.6999999999999993</v>
      </c>
      <c r="O22" s="37">
        <f t="shared" si="17"/>
        <v>11.698939665158205</v>
      </c>
      <c r="P22" s="40"/>
      <c r="Q22" s="38">
        <v>6500</v>
      </c>
      <c r="R22" s="38">
        <f t="shared" si="18"/>
        <v>40.04</v>
      </c>
    </row>
    <row r="23" spans="1:18" s="89" customFormat="1" ht="15" customHeight="1" x14ac:dyDescent="0.25">
      <c r="A23" s="60" t="s">
        <v>181</v>
      </c>
      <c r="B23" s="40">
        <v>2</v>
      </c>
      <c r="C23" s="40">
        <v>0.37</v>
      </c>
      <c r="D23" s="36">
        <f t="shared" si="0"/>
        <v>0.74</v>
      </c>
      <c r="E23" s="37">
        <v>0.56000000000000005</v>
      </c>
      <c r="F23" s="37">
        <f t="shared" si="24"/>
        <v>0.74999999999999978</v>
      </c>
      <c r="G23" s="37">
        <f t="shared" si="21"/>
        <v>0.41440000000000005</v>
      </c>
      <c r="H23" s="37">
        <f t="shared" si="22"/>
        <v>0.31079999999999997</v>
      </c>
      <c r="I23" s="37">
        <f t="shared" si="23"/>
        <v>0.27379999999999999</v>
      </c>
      <c r="J23" s="40"/>
      <c r="K23" s="37">
        <v>1</v>
      </c>
      <c r="L23" s="37">
        <f t="shared" si="14"/>
        <v>0.41440000000000005</v>
      </c>
      <c r="M23" s="37">
        <f t="shared" si="15"/>
        <v>0.31079999999999997</v>
      </c>
      <c r="N23" s="37">
        <f t="shared" si="16"/>
        <v>0.51800000000000002</v>
      </c>
      <c r="O23" s="37">
        <f t="shared" si="17"/>
        <v>0.78701957747427942</v>
      </c>
      <c r="P23" s="40"/>
      <c r="Q23" s="38">
        <v>6500</v>
      </c>
      <c r="R23" s="38">
        <f t="shared" si="18"/>
        <v>2.6936000000000004</v>
      </c>
    </row>
    <row r="24" spans="1:18" s="89" customFormat="1" ht="15" customHeight="1" x14ac:dyDescent="0.25">
      <c r="A24" s="60" t="s">
        <v>182</v>
      </c>
      <c r="B24" s="40">
        <v>2</v>
      </c>
      <c r="C24" s="40">
        <v>2.2000000000000002</v>
      </c>
      <c r="D24" s="36">
        <f t="shared" si="0"/>
        <v>4.4000000000000004</v>
      </c>
      <c r="E24" s="37">
        <v>0.56000000000000005</v>
      </c>
      <c r="F24" s="37">
        <f t="shared" si="24"/>
        <v>0.74999999999999978</v>
      </c>
      <c r="G24" s="37">
        <f t="shared" si="21"/>
        <v>2.4640000000000004</v>
      </c>
      <c r="H24" s="37">
        <f t="shared" si="22"/>
        <v>1.8479999999999999</v>
      </c>
      <c r="I24" s="37">
        <f t="shared" si="23"/>
        <v>9.6800000000000015</v>
      </c>
      <c r="J24" s="40"/>
      <c r="K24" s="37">
        <v>1</v>
      </c>
      <c r="L24" s="37">
        <f t="shared" si="14"/>
        <v>2.4640000000000004</v>
      </c>
      <c r="M24" s="37">
        <f t="shared" si="15"/>
        <v>1.8479999999999999</v>
      </c>
      <c r="N24" s="37">
        <f t="shared" si="16"/>
        <v>3.08</v>
      </c>
      <c r="O24" s="37">
        <f t="shared" si="17"/>
        <v>4.6795758660632831</v>
      </c>
      <c r="P24" s="40"/>
      <c r="Q24" s="38">
        <v>6500</v>
      </c>
      <c r="R24" s="38">
        <f t="shared" si="18"/>
        <v>16.016000000000002</v>
      </c>
    </row>
    <row r="25" spans="1:18" s="89" customFormat="1" ht="15" customHeight="1" x14ac:dyDescent="0.25">
      <c r="A25" s="60" t="s">
        <v>183</v>
      </c>
      <c r="B25" s="40">
        <v>2</v>
      </c>
      <c r="C25" s="40">
        <v>0.55000000000000004</v>
      </c>
      <c r="D25" s="36">
        <f t="shared" si="0"/>
        <v>1.1000000000000001</v>
      </c>
      <c r="E25" s="37">
        <v>0.56000000000000005</v>
      </c>
      <c r="F25" s="37">
        <f t="shared" si="24"/>
        <v>0.74999999999999978</v>
      </c>
      <c r="G25" s="37">
        <f t="shared" si="21"/>
        <v>0.6160000000000001</v>
      </c>
      <c r="H25" s="37">
        <f t="shared" si="22"/>
        <v>0.46199999999999997</v>
      </c>
      <c r="I25" s="37">
        <f t="shared" si="23"/>
        <v>0.60500000000000009</v>
      </c>
      <c r="J25" s="40"/>
      <c r="K25" s="37">
        <v>1</v>
      </c>
      <c r="L25" s="37">
        <f t="shared" si="14"/>
        <v>0.6160000000000001</v>
      </c>
      <c r="M25" s="37">
        <f t="shared" si="15"/>
        <v>0.46199999999999997</v>
      </c>
      <c r="N25" s="37">
        <f t="shared" si="16"/>
        <v>0.77</v>
      </c>
      <c r="O25" s="37">
        <f t="shared" si="17"/>
        <v>1.1698939665158208</v>
      </c>
      <c r="P25" s="40"/>
      <c r="Q25" s="38">
        <v>6500</v>
      </c>
      <c r="R25" s="38">
        <f t="shared" si="18"/>
        <v>4.0040000000000004</v>
      </c>
    </row>
    <row r="26" spans="1:18" s="89" customFormat="1" ht="15" customHeight="1" x14ac:dyDescent="0.25">
      <c r="A26" s="60" t="s">
        <v>184</v>
      </c>
      <c r="B26" s="40">
        <v>1</v>
      </c>
      <c r="C26" s="40">
        <v>3</v>
      </c>
      <c r="D26" s="36">
        <f t="shared" si="0"/>
        <v>3</v>
      </c>
      <c r="E26" s="37">
        <v>0.56000000000000005</v>
      </c>
      <c r="F26" s="37">
        <f t="shared" si="24"/>
        <v>0.74999999999999978</v>
      </c>
      <c r="G26" s="37">
        <f t="shared" si="21"/>
        <v>1.6800000000000002</v>
      </c>
      <c r="H26" s="37">
        <f t="shared" si="22"/>
        <v>1.2599999999999998</v>
      </c>
      <c r="I26" s="37">
        <f t="shared" si="23"/>
        <v>9</v>
      </c>
      <c r="J26" s="40"/>
      <c r="K26" s="37">
        <v>1</v>
      </c>
      <c r="L26" s="37">
        <f t="shared" si="14"/>
        <v>1.6800000000000002</v>
      </c>
      <c r="M26" s="37">
        <f t="shared" si="15"/>
        <v>1.2599999999999998</v>
      </c>
      <c r="N26" s="37">
        <f t="shared" si="16"/>
        <v>2.1</v>
      </c>
      <c r="O26" s="37">
        <f t="shared" si="17"/>
        <v>3.1906199086795111</v>
      </c>
      <c r="P26" s="40"/>
      <c r="Q26" s="38">
        <v>6500</v>
      </c>
      <c r="R26" s="38">
        <f t="shared" si="18"/>
        <v>10.920000000000002</v>
      </c>
    </row>
    <row r="27" spans="1:18" s="89" customFormat="1" ht="15" customHeight="1" x14ac:dyDescent="0.25">
      <c r="A27" s="60" t="s">
        <v>35</v>
      </c>
      <c r="B27" s="40">
        <v>4</v>
      </c>
      <c r="C27" s="40">
        <v>0.2</v>
      </c>
      <c r="D27" s="36">
        <f t="shared" si="0"/>
        <v>0.8</v>
      </c>
      <c r="E27" s="37">
        <v>0.62</v>
      </c>
      <c r="F27" s="37">
        <f t="shared" si="20"/>
        <v>0.20305866063400418</v>
      </c>
      <c r="G27" s="37">
        <f t="shared" si="21"/>
        <v>0.496</v>
      </c>
      <c r="H27" s="37">
        <f t="shared" si="22"/>
        <v>0.10071709567446607</v>
      </c>
      <c r="I27" s="37">
        <f t="shared" si="23"/>
        <v>0.16000000000000003</v>
      </c>
      <c r="J27" s="40"/>
      <c r="K27" s="37">
        <v>1</v>
      </c>
      <c r="L27" s="37">
        <f t="shared" si="14"/>
        <v>0.496</v>
      </c>
      <c r="M27" s="37">
        <f>1*H27</f>
        <v>0.10071709567446607</v>
      </c>
      <c r="N27" s="37">
        <f t="shared" si="16"/>
        <v>0.5061224489795918</v>
      </c>
      <c r="O27" s="37">
        <f t="shared" si="17"/>
        <v>0.76897350568757894</v>
      </c>
      <c r="P27" s="40"/>
      <c r="Q27" s="38">
        <v>3000</v>
      </c>
      <c r="R27" s="38">
        <f t="shared" si="18"/>
        <v>1.488</v>
      </c>
    </row>
    <row r="28" spans="1:18" s="89" customFormat="1" ht="15" customHeight="1" x14ac:dyDescent="0.25">
      <c r="A28" s="59" t="s">
        <v>185</v>
      </c>
      <c r="B28" s="40"/>
      <c r="C28" s="40"/>
      <c r="D28" s="36"/>
      <c r="E28" s="37"/>
      <c r="F28" s="37"/>
      <c r="G28" s="37"/>
      <c r="H28" s="37"/>
      <c r="I28" s="37"/>
      <c r="J28" s="40"/>
      <c r="K28" s="37"/>
      <c r="L28" s="37">
        <f t="shared" si="14"/>
        <v>0</v>
      </c>
      <c r="M28" s="37">
        <f t="shared" ref="M28:M55" si="25">1*H28</f>
        <v>0</v>
      </c>
      <c r="N28" s="37">
        <f t="shared" ref="N28:N55" si="26">SQRT(POWER(L28,2)+POWER(M28,2))</f>
        <v>0</v>
      </c>
      <c r="O28" s="37">
        <f t="shared" ref="O28:O55" si="27">N28*1000/(380*SQRT(3))</f>
        <v>0</v>
      </c>
      <c r="P28" s="40"/>
      <c r="Q28" s="38">
        <v>3000</v>
      </c>
      <c r="R28" s="38"/>
    </row>
    <row r="29" spans="1:18" s="89" customFormat="1" ht="15" customHeight="1" x14ac:dyDescent="0.25">
      <c r="A29" s="60" t="s">
        <v>186</v>
      </c>
      <c r="B29" s="40">
        <v>1</v>
      </c>
      <c r="C29" s="40">
        <v>0.01</v>
      </c>
      <c r="D29" s="36">
        <f t="shared" si="0"/>
        <v>0.01</v>
      </c>
      <c r="E29" s="37">
        <v>1</v>
      </c>
      <c r="F29" s="37">
        <f t="shared" si="20"/>
        <v>0.20305866063400418</v>
      </c>
      <c r="G29" s="37">
        <f t="shared" si="21"/>
        <v>0.01</v>
      </c>
      <c r="H29" s="37">
        <f t="shared" si="22"/>
        <v>2.030586606340042E-3</v>
      </c>
      <c r="I29" s="37">
        <f t="shared" si="23"/>
        <v>1E-4</v>
      </c>
      <c r="J29" s="40"/>
      <c r="K29" s="37">
        <v>1</v>
      </c>
      <c r="L29" s="37">
        <f t="shared" si="14"/>
        <v>0.01</v>
      </c>
      <c r="M29" s="37">
        <f t="shared" si="25"/>
        <v>2.030586606340042E-3</v>
      </c>
      <c r="N29" s="37">
        <f t="shared" si="26"/>
        <v>1.0204081632653062E-2</v>
      </c>
      <c r="O29" s="37">
        <f t="shared" si="27"/>
        <v>1.5503498098539901E-2</v>
      </c>
      <c r="P29" s="40"/>
      <c r="Q29" s="38">
        <v>3000</v>
      </c>
      <c r="R29" s="38">
        <f t="shared" si="18"/>
        <v>0.03</v>
      </c>
    </row>
    <row r="30" spans="1:18" s="89" customFormat="1" ht="15" customHeight="1" x14ac:dyDescent="0.25">
      <c r="A30" s="60" t="s">
        <v>187</v>
      </c>
      <c r="B30" s="40">
        <v>1</v>
      </c>
      <c r="C30" s="40">
        <v>1</v>
      </c>
      <c r="D30" s="36">
        <f t="shared" si="0"/>
        <v>1</v>
      </c>
      <c r="E30" s="37">
        <v>1</v>
      </c>
      <c r="F30" s="37">
        <f t="shared" si="20"/>
        <v>0.20305866063400418</v>
      </c>
      <c r="G30" s="37">
        <f t="shared" si="21"/>
        <v>1</v>
      </c>
      <c r="H30" s="37">
        <f t="shared" si="22"/>
        <v>0.20305866063400418</v>
      </c>
      <c r="I30" s="37">
        <f t="shared" si="23"/>
        <v>1</v>
      </c>
      <c r="J30" s="40"/>
      <c r="K30" s="37">
        <v>1</v>
      </c>
      <c r="L30" s="37">
        <f t="shared" si="14"/>
        <v>1</v>
      </c>
      <c r="M30" s="37">
        <f t="shared" si="25"/>
        <v>0.20305866063400418</v>
      </c>
      <c r="N30" s="37">
        <f t="shared" si="26"/>
        <v>1.0204081632653061</v>
      </c>
      <c r="O30" s="37">
        <f t="shared" si="27"/>
        <v>1.5503498098539898</v>
      </c>
      <c r="P30" s="40"/>
      <c r="Q30" s="38">
        <v>3000</v>
      </c>
      <c r="R30" s="38">
        <f t="shared" si="18"/>
        <v>3</v>
      </c>
    </row>
    <row r="31" spans="1:18" s="89" customFormat="1" ht="15" customHeight="1" x14ac:dyDescent="0.25">
      <c r="A31" s="41" t="s">
        <v>202</v>
      </c>
      <c r="B31" s="40">
        <v>1</v>
      </c>
      <c r="C31" s="15">
        <v>25</v>
      </c>
      <c r="D31" s="14">
        <f t="shared" si="0"/>
        <v>25</v>
      </c>
      <c r="E31" s="37">
        <v>1</v>
      </c>
      <c r="F31" s="15">
        <f t="shared" ref="F31" si="28">TAN(ACOS(0.8))</f>
        <v>0.74999999999999978</v>
      </c>
      <c r="G31" s="15">
        <f t="shared" si="21"/>
        <v>25</v>
      </c>
      <c r="H31" s="15">
        <f t="shared" si="22"/>
        <v>18.749999999999993</v>
      </c>
      <c r="I31" s="15">
        <f t="shared" si="23"/>
        <v>625</v>
      </c>
      <c r="J31" s="15"/>
      <c r="K31" s="15">
        <v>1</v>
      </c>
      <c r="L31" s="37">
        <f t="shared" ref="L31" si="29">K31*G31</f>
        <v>25</v>
      </c>
      <c r="M31" s="37">
        <f t="shared" ref="M31" si="30">1*H31</f>
        <v>18.749999999999993</v>
      </c>
      <c r="N31" s="37">
        <f t="shared" ref="N31" si="31">SQRT(POWER(L31,2)+POWER(M31,2))</f>
        <v>31.249999999999996</v>
      </c>
      <c r="O31" s="37">
        <f t="shared" ref="O31" si="32">N31*1000/(380*SQRT(3))</f>
        <v>47.479462926778432</v>
      </c>
      <c r="P31" s="40"/>
      <c r="Q31" s="38">
        <v>3000</v>
      </c>
      <c r="R31" s="16">
        <f t="shared" si="18"/>
        <v>75</v>
      </c>
    </row>
    <row r="32" spans="1:18" s="89" customFormat="1" ht="15" customHeight="1" x14ac:dyDescent="0.25">
      <c r="A32" s="60" t="s">
        <v>188</v>
      </c>
      <c r="B32" s="40">
        <v>1</v>
      </c>
      <c r="C32" s="40">
        <v>2</v>
      </c>
      <c r="D32" s="36">
        <f t="shared" si="0"/>
        <v>2</v>
      </c>
      <c r="E32" s="37">
        <v>1</v>
      </c>
      <c r="F32" s="37">
        <f>TAN(ACOS(0.8))</f>
        <v>0.74999999999999978</v>
      </c>
      <c r="G32" s="37">
        <f t="shared" si="21"/>
        <v>2</v>
      </c>
      <c r="H32" s="37">
        <f t="shared" si="22"/>
        <v>1.4999999999999996</v>
      </c>
      <c r="I32" s="37">
        <f t="shared" si="23"/>
        <v>4</v>
      </c>
      <c r="J32" s="40"/>
      <c r="K32" s="37">
        <v>1</v>
      </c>
      <c r="L32" s="37">
        <f t="shared" si="14"/>
        <v>2</v>
      </c>
      <c r="M32" s="37">
        <f t="shared" si="25"/>
        <v>1.4999999999999996</v>
      </c>
      <c r="N32" s="37">
        <f t="shared" si="26"/>
        <v>2.4999999999999996</v>
      </c>
      <c r="O32" s="37">
        <f t="shared" si="27"/>
        <v>3.7983570341422745</v>
      </c>
      <c r="P32" s="40"/>
      <c r="Q32" s="38">
        <v>3000</v>
      </c>
      <c r="R32" s="38">
        <f t="shared" si="18"/>
        <v>6</v>
      </c>
    </row>
    <row r="33" spans="1:18" s="89" customFormat="1" ht="15" customHeight="1" x14ac:dyDescent="0.25">
      <c r="A33" s="59" t="s">
        <v>197</v>
      </c>
      <c r="B33" s="40"/>
      <c r="C33" s="40"/>
      <c r="D33" s="36"/>
      <c r="E33" s="37"/>
      <c r="F33" s="37"/>
      <c r="G33" s="37"/>
      <c r="H33" s="37"/>
      <c r="I33" s="37"/>
      <c r="J33" s="40"/>
      <c r="K33" s="37"/>
      <c r="L33" s="37"/>
      <c r="M33" s="37"/>
      <c r="N33" s="37"/>
      <c r="O33" s="37"/>
      <c r="P33" s="40"/>
      <c r="Q33" s="38"/>
      <c r="R33" s="38"/>
    </row>
    <row r="34" spans="1:18" s="89" customFormat="1" ht="15" customHeight="1" x14ac:dyDescent="0.25">
      <c r="A34" s="63" t="s">
        <v>203</v>
      </c>
      <c r="B34" s="40">
        <v>1</v>
      </c>
      <c r="C34" s="40">
        <v>50</v>
      </c>
      <c r="D34" s="36">
        <f t="shared" ref="D34" si="33">B34*C34</f>
        <v>50</v>
      </c>
      <c r="E34" s="37">
        <v>1</v>
      </c>
      <c r="F34" s="37">
        <f>TAN(ACOS(0.95))</f>
        <v>0.32868410517886321</v>
      </c>
      <c r="G34" s="37">
        <f t="shared" ref="G34" si="34">D34*E34</f>
        <v>50</v>
      </c>
      <c r="H34" s="37">
        <f t="shared" ref="H34" si="35">G34*F34</f>
        <v>16.434205258943159</v>
      </c>
      <c r="I34" s="37">
        <f t="shared" ref="I34" si="36">B34*POWER(C34,2)</f>
        <v>2500</v>
      </c>
      <c r="J34" s="40"/>
      <c r="K34" s="37">
        <v>1</v>
      </c>
      <c r="L34" s="37">
        <f t="shared" ref="L34" si="37">K34*G34</f>
        <v>50</v>
      </c>
      <c r="M34" s="37">
        <f t="shared" ref="M34" si="38">1*H34</f>
        <v>16.434205258943159</v>
      </c>
      <c r="N34" s="37">
        <f t="shared" ref="N34" si="39">SQRT(POWER(L34,2)+POWER(M34,2))</f>
        <v>52.631578947368425</v>
      </c>
      <c r="O34" s="37">
        <f t="shared" ref="O34" si="40">N34*1000/(380*SQRT(3))</f>
        <v>79.96541124510054</v>
      </c>
      <c r="P34" s="40"/>
      <c r="Q34" s="38">
        <v>3000</v>
      </c>
      <c r="R34" s="38">
        <f t="shared" ref="R34" si="41">L34*Q34/1000</f>
        <v>150</v>
      </c>
    </row>
    <row r="35" spans="1:18" s="89" customFormat="1" ht="15" customHeight="1" x14ac:dyDescent="0.25">
      <c r="A35" s="59" t="s">
        <v>198</v>
      </c>
      <c r="B35" s="40"/>
      <c r="C35" s="40"/>
      <c r="D35" s="36"/>
      <c r="E35" s="37"/>
      <c r="F35" s="37"/>
      <c r="G35" s="37"/>
      <c r="H35" s="37"/>
      <c r="I35" s="37"/>
      <c r="J35" s="40"/>
      <c r="K35" s="37"/>
      <c r="L35" s="37">
        <f t="shared" si="14"/>
        <v>0</v>
      </c>
      <c r="M35" s="37">
        <f t="shared" si="25"/>
        <v>0</v>
      </c>
      <c r="N35" s="37">
        <f t="shared" si="26"/>
        <v>0</v>
      </c>
      <c r="O35" s="37">
        <f t="shared" si="27"/>
        <v>0</v>
      </c>
      <c r="P35" s="40"/>
      <c r="Q35" s="38">
        <v>3000</v>
      </c>
      <c r="R35" s="38"/>
    </row>
    <row r="36" spans="1:18" s="89" customFormat="1" ht="15" customHeight="1" x14ac:dyDescent="0.25">
      <c r="A36" s="63" t="s">
        <v>203</v>
      </c>
      <c r="B36" s="40">
        <v>1</v>
      </c>
      <c r="C36" s="40">
        <v>58.8</v>
      </c>
      <c r="D36" s="36">
        <f t="shared" ref="D36" si="42">B36*C36</f>
        <v>58.8</v>
      </c>
      <c r="E36" s="37">
        <v>1</v>
      </c>
      <c r="F36" s="37">
        <f>TAN(ACOS(0.95))</f>
        <v>0.32868410517886321</v>
      </c>
      <c r="G36" s="37">
        <f t="shared" ref="G36" si="43">D36*E36</f>
        <v>58.8</v>
      </c>
      <c r="H36" s="37">
        <f t="shared" ref="H36" si="44">G36*F36</f>
        <v>19.326625384517154</v>
      </c>
      <c r="I36" s="37">
        <f t="shared" ref="I36" si="45">B36*POWER(C36,2)</f>
        <v>3457.4399999999996</v>
      </c>
      <c r="J36" s="40"/>
      <c r="K36" s="37">
        <v>1</v>
      </c>
      <c r="L36" s="37">
        <f t="shared" si="14"/>
        <v>58.8</v>
      </c>
      <c r="M36" s="37">
        <f t="shared" si="25"/>
        <v>19.326625384517154</v>
      </c>
      <c r="N36" s="37">
        <f t="shared" si="26"/>
        <v>61.89473684210526</v>
      </c>
      <c r="O36" s="37">
        <f t="shared" si="27"/>
        <v>94.039323624238222</v>
      </c>
      <c r="P36" s="40"/>
      <c r="Q36" s="38">
        <v>3000</v>
      </c>
      <c r="R36" s="38">
        <f t="shared" ref="R36" si="46">L36*Q36/1000</f>
        <v>176.4</v>
      </c>
    </row>
    <row r="37" spans="1:18" s="89" customFormat="1" ht="15" customHeight="1" x14ac:dyDescent="0.25">
      <c r="A37" s="68" t="s">
        <v>142</v>
      </c>
      <c r="B37" s="64"/>
      <c r="C37" s="64"/>
      <c r="D37" s="14"/>
      <c r="E37" s="15"/>
      <c r="F37" s="15"/>
      <c r="G37" s="15"/>
      <c r="H37" s="15"/>
      <c r="I37" s="15"/>
      <c r="J37" s="15"/>
      <c r="K37" s="15"/>
      <c r="L37" s="37"/>
      <c r="M37" s="37"/>
      <c r="N37" s="37"/>
      <c r="O37" s="37"/>
      <c r="P37" s="40"/>
      <c r="Q37" s="38"/>
      <c r="R37" s="16"/>
    </row>
    <row r="38" spans="1:18" s="89" customFormat="1" ht="15" customHeight="1" x14ac:dyDescent="0.25">
      <c r="A38" s="35" t="s">
        <v>144</v>
      </c>
      <c r="B38" s="87">
        <v>1</v>
      </c>
      <c r="C38" s="90">
        <v>4.4000000000000004</v>
      </c>
      <c r="D38" s="36">
        <f>B38*C38</f>
        <v>4.4000000000000004</v>
      </c>
      <c r="E38" s="37">
        <v>0.56000000000000005</v>
      </c>
      <c r="F38" s="15">
        <f t="shared" ref="F38:F44" si="47">TAN(ACOS(0.8))</f>
        <v>0.74999999999999978</v>
      </c>
      <c r="G38" s="37">
        <f t="shared" ref="G38:G44" si="48">D38*E38</f>
        <v>2.4640000000000004</v>
      </c>
      <c r="H38" s="37">
        <f t="shared" ref="H38:H44" si="49">G38*F38</f>
        <v>1.8479999999999999</v>
      </c>
      <c r="I38" s="37">
        <f t="shared" ref="I38:I44" si="50">B38*POWER(C38,2)</f>
        <v>19.360000000000003</v>
      </c>
      <c r="J38" s="37"/>
      <c r="K38" s="37">
        <v>1</v>
      </c>
      <c r="L38" s="37">
        <f t="shared" si="14"/>
        <v>2.4640000000000004</v>
      </c>
      <c r="M38" s="37">
        <f t="shared" si="25"/>
        <v>1.8479999999999999</v>
      </c>
      <c r="N38" s="37">
        <f t="shared" si="26"/>
        <v>3.08</v>
      </c>
      <c r="O38" s="37">
        <f t="shared" si="27"/>
        <v>4.6795758660632831</v>
      </c>
      <c r="P38" s="40"/>
      <c r="Q38" s="38">
        <v>3000</v>
      </c>
      <c r="R38" s="38">
        <f t="shared" ref="R38:R44" si="51">L38*Q38/1000</f>
        <v>7.3920000000000012</v>
      </c>
    </row>
    <row r="39" spans="1:18" s="89" customFormat="1" ht="15" customHeight="1" x14ac:dyDescent="0.25">
      <c r="A39" s="13" t="s">
        <v>145</v>
      </c>
      <c r="B39" s="88">
        <v>1</v>
      </c>
      <c r="C39" s="90">
        <v>4.4000000000000004</v>
      </c>
      <c r="D39" s="36">
        <f t="shared" ref="D39:D44" si="52">B39*C39</f>
        <v>4.4000000000000004</v>
      </c>
      <c r="E39" s="37">
        <v>0.56000000000000005</v>
      </c>
      <c r="F39" s="15">
        <f t="shared" si="47"/>
        <v>0.74999999999999978</v>
      </c>
      <c r="G39" s="15">
        <f t="shared" si="48"/>
        <v>2.4640000000000004</v>
      </c>
      <c r="H39" s="15">
        <f t="shared" si="49"/>
        <v>1.8479999999999999</v>
      </c>
      <c r="I39" s="15">
        <f t="shared" si="50"/>
        <v>19.360000000000003</v>
      </c>
      <c r="J39" s="15"/>
      <c r="K39" s="15">
        <v>1</v>
      </c>
      <c r="L39" s="37">
        <f t="shared" si="14"/>
        <v>2.4640000000000004</v>
      </c>
      <c r="M39" s="37">
        <f t="shared" si="25"/>
        <v>1.8479999999999999</v>
      </c>
      <c r="N39" s="37">
        <f t="shared" si="26"/>
        <v>3.08</v>
      </c>
      <c r="O39" s="37">
        <f t="shared" si="27"/>
        <v>4.6795758660632831</v>
      </c>
      <c r="P39" s="40"/>
      <c r="Q39" s="38">
        <v>3000</v>
      </c>
      <c r="R39" s="16">
        <f t="shared" si="51"/>
        <v>7.3920000000000012</v>
      </c>
    </row>
    <row r="40" spans="1:18" s="89" customFormat="1" ht="15" customHeight="1" x14ac:dyDescent="0.25">
      <c r="A40" s="13" t="s">
        <v>35</v>
      </c>
      <c r="B40" s="88">
        <v>1</v>
      </c>
      <c r="C40" s="91">
        <v>0.25</v>
      </c>
      <c r="D40" s="36">
        <f t="shared" si="52"/>
        <v>0.25</v>
      </c>
      <c r="E40" s="37">
        <v>0.56000000000000005</v>
      </c>
      <c r="F40" s="15">
        <f>TAN(ACOS(0.98))</f>
        <v>0.20305866063400418</v>
      </c>
      <c r="G40" s="15">
        <f t="shared" si="48"/>
        <v>0.14000000000000001</v>
      </c>
      <c r="H40" s="15">
        <f t="shared" si="49"/>
        <v>2.8428212488760589E-2</v>
      </c>
      <c r="I40" s="15">
        <f t="shared" si="50"/>
        <v>6.25E-2</v>
      </c>
      <c r="J40" s="15"/>
      <c r="K40" s="15">
        <v>1</v>
      </c>
      <c r="L40" s="37">
        <f t="shared" si="14"/>
        <v>0.14000000000000001</v>
      </c>
      <c r="M40" s="37">
        <f t="shared" si="25"/>
        <v>2.8428212488760589E-2</v>
      </c>
      <c r="N40" s="37">
        <f t="shared" si="26"/>
        <v>0.14285714285714288</v>
      </c>
      <c r="O40" s="37">
        <f t="shared" si="27"/>
        <v>0.21704897337955861</v>
      </c>
      <c r="P40" s="40"/>
      <c r="Q40" s="38">
        <v>3000</v>
      </c>
      <c r="R40" s="16">
        <f t="shared" si="51"/>
        <v>0.42000000000000004</v>
      </c>
    </row>
    <row r="41" spans="1:18" s="89" customFormat="1" ht="15" customHeight="1" x14ac:dyDescent="0.25">
      <c r="A41" s="51" t="s">
        <v>137</v>
      </c>
      <c r="B41" s="88">
        <v>1</v>
      </c>
      <c r="C41" s="91">
        <v>0.4</v>
      </c>
      <c r="D41" s="36">
        <f t="shared" si="52"/>
        <v>0.4</v>
      </c>
      <c r="E41" s="37">
        <v>0.56000000000000005</v>
      </c>
      <c r="F41" s="15">
        <f t="shared" si="47"/>
        <v>0.74999999999999978</v>
      </c>
      <c r="G41" s="15">
        <f t="shared" si="48"/>
        <v>0.22400000000000003</v>
      </c>
      <c r="H41" s="15">
        <f t="shared" si="49"/>
        <v>0.16799999999999998</v>
      </c>
      <c r="I41" s="15">
        <f t="shared" si="50"/>
        <v>0.16000000000000003</v>
      </c>
      <c r="J41" s="15"/>
      <c r="K41" s="15">
        <v>1</v>
      </c>
      <c r="L41" s="37">
        <f t="shared" si="14"/>
        <v>0.22400000000000003</v>
      </c>
      <c r="M41" s="37">
        <f t="shared" si="25"/>
        <v>0.16799999999999998</v>
      </c>
      <c r="N41" s="37">
        <f t="shared" si="26"/>
        <v>0.28000000000000003</v>
      </c>
      <c r="O41" s="37">
        <f t="shared" si="27"/>
        <v>0.4254159878239348</v>
      </c>
      <c r="P41" s="40"/>
      <c r="Q41" s="38">
        <v>3000</v>
      </c>
      <c r="R41" s="16">
        <f t="shared" si="51"/>
        <v>0.67200000000000015</v>
      </c>
    </row>
    <row r="42" spans="1:18" s="89" customFormat="1" ht="15" customHeight="1" x14ac:dyDescent="0.25">
      <c r="A42" s="39" t="s">
        <v>138</v>
      </c>
      <c r="B42" s="87">
        <v>1</v>
      </c>
      <c r="C42" s="91">
        <v>38.5</v>
      </c>
      <c r="D42" s="36">
        <f t="shared" si="52"/>
        <v>38.5</v>
      </c>
      <c r="E42" s="37">
        <v>0.56000000000000005</v>
      </c>
      <c r="F42" s="15">
        <f t="shared" si="47"/>
        <v>0.74999999999999978</v>
      </c>
      <c r="G42" s="37">
        <f t="shared" si="48"/>
        <v>21.560000000000002</v>
      </c>
      <c r="H42" s="37">
        <f t="shared" si="49"/>
        <v>16.169999999999998</v>
      </c>
      <c r="I42" s="37">
        <f t="shared" si="50"/>
        <v>1482.25</v>
      </c>
      <c r="J42" s="37"/>
      <c r="K42" s="15">
        <v>1</v>
      </c>
      <c r="L42" s="37">
        <f t="shared" si="14"/>
        <v>21.560000000000002</v>
      </c>
      <c r="M42" s="37">
        <f t="shared" si="25"/>
        <v>16.169999999999998</v>
      </c>
      <c r="N42" s="37">
        <f t="shared" si="26"/>
        <v>26.95</v>
      </c>
      <c r="O42" s="37">
        <f t="shared" si="27"/>
        <v>40.946288828053724</v>
      </c>
      <c r="P42" s="40"/>
      <c r="Q42" s="38">
        <v>3000</v>
      </c>
      <c r="R42" s="38">
        <f t="shared" si="51"/>
        <v>64.680000000000007</v>
      </c>
    </row>
    <row r="43" spans="1:18" s="89" customFormat="1" ht="15" customHeight="1" x14ac:dyDescent="0.25">
      <c r="A43" s="13" t="s">
        <v>139</v>
      </c>
      <c r="B43" s="88">
        <v>1</v>
      </c>
      <c r="C43" s="91">
        <v>1.25</v>
      </c>
      <c r="D43" s="36">
        <f t="shared" si="52"/>
        <v>1.25</v>
      </c>
      <c r="E43" s="37">
        <v>0.56000000000000005</v>
      </c>
      <c r="F43" s="15">
        <f t="shared" si="47"/>
        <v>0.74999999999999978</v>
      </c>
      <c r="G43" s="15">
        <f t="shared" si="48"/>
        <v>0.70000000000000007</v>
      </c>
      <c r="H43" s="15">
        <f t="shared" si="49"/>
        <v>0.52499999999999991</v>
      </c>
      <c r="I43" s="15">
        <f t="shared" si="50"/>
        <v>1.5625</v>
      </c>
      <c r="J43" s="15"/>
      <c r="K43" s="15">
        <v>1.1399999999999999</v>
      </c>
      <c r="L43" s="37">
        <f t="shared" si="14"/>
        <v>0.79800000000000004</v>
      </c>
      <c r="M43" s="37">
        <f t="shared" si="25"/>
        <v>0.52499999999999991</v>
      </c>
      <c r="N43" s="37">
        <f t="shared" si="26"/>
        <v>0.95521149490570934</v>
      </c>
      <c r="O43" s="37">
        <f t="shared" si="27"/>
        <v>1.4512937203074636</v>
      </c>
      <c r="P43" s="40"/>
      <c r="Q43" s="38">
        <v>3000</v>
      </c>
      <c r="R43" s="16">
        <f t="shared" si="51"/>
        <v>2.3940000000000001</v>
      </c>
    </row>
    <row r="44" spans="1:18" s="89" customFormat="1" ht="15" customHeight="1" x14ac:dyDescent="0.25">
      <c r="A44" s="54" t="s">
        <v>140</v>
      </c>
      <c r="B44" s="88">
        <v>3</v>
      </c>
      <c r="C44" s="14"/>
      <c r="D44" s="36">
        <f t="shared" si="52"/>
        <v>0</v>
      </c>
      <c r="E44" s="37">
        <v>0.56000000000000005</v>
      </c>
      <c r="F44" s="15">
        <f t="shared" si="47"/>
        <v>0.74999999999999978</v>
      </c>
      <c r="G44" s="33">
        <f t="shared" si="48"/>
        <v>0</v>
      </c>
      <c r="H44" s="33">
        <f t="shared" si="49"/>
        <v>0</v>
      </c>
      <c r="I44" s="33">
        <f t="shared" si="50"/>
        <v>0</v>
      </c>
      <c r="J44" s="33"/>
      <c r="K44" s="33">
        <v>1.1399999999999999</v>
      </c>
      <c r="L44" s="37">
        <f t="shared" si="14"/>
        <v>0</v>
      </c>
      <c r="M44" s="37">
        <f t="shared" si="25"/>
        <v>0</v>
      </c>
      <c r="N44" s="37">
        <f t="shared" si="26"/>
        <v>0</v>
      </c>
      <c r="O44" s="37">
        <f t="shared" si="27"/>
        <v>0</v>
      </c>
      <c r="P44" s="40"/>
      <c r="Q44" s="38">
        <v>3000</v>
      </c>
      <c r="R44" s="34">
        <f t="shared" si="51"/>
        <v>0</v>
      </c>
    </row>
    <row r="45" spans="1:18" s="89" customFormat="1" ht="15" customHeight="1" x14ac:dyDescent="0.25">
      <c r="A45" s="55" t="s">
        <v>141</v>
      </c>
      <c r="B45" s="64"/>
      <c r="C45" s="64"/>
      <c r="D45" s="14"/>
      <c r="E45" s="15"/>
      <c r="F45" s="15"/>
      <c r="G45" s="15"/>
      <c r="H45" s="15"/>
      <c r="I45" s="15"/>
      <c r="J45" s="15"/>
      <c r="K45" s="15"/>
      <c r="L45" s="37">
        <f t="shared" si="14"/>
        <v>0</v>
      </c>
      <c r="M45" s="37">
        <f t="shared" si="25"/>
        <v>0</v>
      </c>
      <c r="N45" s="37">
        <f t="shared" si="26"/>
        <v>0</v>
      </c>
      <c r="O45" s="37">
        <f t="shared" si="27"/>
        <v>0</v>
      </c>
      <c r="P45" s="40"/>
      <c r="Q45" s="38">
        <v>3000</v>
      </c>
      <c r="R45" s="16"/>
    </row>
    <row r="46" spans="1:18" s="89" customFormat="1" ht="15" customHeight="1" x14ac:dyDescent="0.25">
      <c r="A46" s="56" t="s">
        <v>143</v>
      </c>
      <c r="B46" s="88">
        <v>1</v>
      </c>
      <c r="C46" s="90">
        <v>1</v>
      </c>
      <c r="D46" s="14">
        <f>B46*C46</f>
        <v>1</v>
      </c>
      <c r="E46" s="15">
        <v>0.62</v>
      </c>
      <c r="F46" s="15">
        <f>TAN(ACOS(0.98))</f>
        <v>0.20305866063400418</v>
      </c>
      <c r="G46" s="15">
        <f t="shared" ref="G46:G47" si="53">D46*E46</f>
        <v>0.62</v>
      </c>
      <c r="H46" s="15">
        <f t="shared" ref="H46:H47" si="54">G46*F46</f>
        <v>0.12589636959308259</v>
      </c>
      <c r="I46" s="15">
        <f t="shared" ref="I46:I79" si="55">B46*POWER(C46,2)</f>
        <v>1</v>
      </c>
      <c r="J46" s="15"/>
      <c r="K46" s="15">
        <v>1</v>
      </c>
      <c r="L46" s="37">
        <f t="shared" si="14"/>
        <v>0.62</v>
      </c>
      <c r="M46" s="37">
        <f t="shared" si="25"/>
        <v>0.12589636959308259</v>
      </c>
      <c r="N46" s="37">
        <f t="shared" si="26"/>
        <v>0.63265306122448983</v>
      </c>
      <c r="O46" s="37">
        <f t="shared" si="27"/>
        <v>0.96121688210947387</v>
      </c>
      <c r="P46" s="40"/>
      <c r="Q46" s="38">
        <v>3000</v>
      </c>
      <c r="R46" s="16">
        <f t="shared" ref="R46" si="56">L46*Q46/1000</f>
        <v>1.86</v>
      </c>
    </row>
    <row r="47" spans="1:18" s="89" customFormat="1" ht="15" customHeight="1" x14ac:dyDescent="0.25">
      <c r="A47" s="39" t="s">
        <v>146</v>
      </c>
      <c r="B47" s="87">
        <v>1</v>
      </c>
      <c r="C47" s="91"/>
      <c r="D47" s="14">
        <f t="shared" ref="D47:D55" si="57">B47*C47</f>
        <v>0</v>
      </c>
      <c r="E47" s="37">
        <v>0.65</v>
      </c>
      <c r="F47" s="15">
        <f t="shared" ref="F47:F55" si="58">TAN(ACOS(0.8))</f>
        <v>0.74999999999999978</v>
      </c>
      <c r="G47" s="37">
        <f t="shared" si="53"/>
        <v>0</v>
      </c>
      <c r="H47" s="37">
        <f t="shared" si="54"/>
        <v>0</v>
      </c>
      <c r="I47" s="37">
        <f t="shared" si="55"/>
        <v>0</v>
      </c>
      <c r="J47" s="37"/>
      <c r="K47" s="37">
        <v>1.1399999999999999</v>
      </c>
      <c r="L47" s="37">
        <f t="shared" si="14"/>
        <v>0</v>
      </c>
      <c r="M47" s="37">
        <f t="shared" si="25"/>
        <v>0</v>
      </c>
      <c r="N47" s="37">
        <f t="shared" si="26"/>
        <v>0</v>
      </c>
      <c r="O47" s="37">
        <f t="shared" si="27"/>
        <v>0</v>
      </c>
      <c r="P47" s="40"/>
      <c r="Q47" s="38">
        <v>3000</v>
      </c>
      <c r="R47" s="38">
        <f>L47*Q47/1000</f>
        <v>0</v>
      </c>
    </row>
    <row r="48" spans="1:18" s="89" customFormat="1" ht="15" customHeight="1" x14ac:dyDescent="0.25">
      <c r="A48" s="13" t="s">
        <v>147</v>
      </c>
      <c r="B48" s="88">
        <v>1</v>
      </c>
      <c r="C48" s="91">
        <v>5</v>
      </c>
      <c r="D48" s="14">
        <f t="shared" si="57"/>
        <v>5</v>
      </c>
      <c r="E48" s="37">
        <v>0.65</v>
      </c>
      <c r="F48" s="15">
        <f t="shared" si="58"/>
        <v>0.74999999999999978</v>
      </c>
      <c r="G48" s="15">
        <f>D48*E48</f>
        <v>3.25</v>
      </c>
      <c r="H48" s="15">
        <f>G48*F48</f>
        <v>2.4374999999999991</v>
      </c>
      <c r="I48" s="15">
        <f t="shared" si="55"/>
        <v>25</v>
      </c>
      <c r="J48" s="15"/>
      <c r="K48" s="15">
        <v>1</v>
      </c>
      <c r="L48" s="37">
        <f t="shared" si="14"/>
        <v>3.25</v>
      </c>
      <c r="M48" s="37">
        <f t="shared" si="25"/>
        <v>2.4374999999999991</v>
      </c>
      <c r="N48" s="37">
        <f t="shared" si="26"/>
        <v>4.0625</v>
      </c>
      <c r="O48" s="37">
        <f t="shared" si="27"/>
        <v>6.1723301804811967</v>
      </c>
      <c r="P48" s="40"/>
      <c r="Q48" s="38">
        <v>3000</v>
      </c>
      <c r="R48" s="16">
        <f>L48*Q48/1000</f>
        <v>9.75</v>
      </c>
    </row>
    <row r="49" spans="1:18" s="89" customFormat="1" ht="15" customHeight="1" x14ac:dyDescent="0.25">
      <c r="A49" s="28" t="s">
        <v>148</v>
      </c>
      <c r="B49" s="88">
        <v>1</v>
      </c>
      <c r="C49" s="91">
        <v>0.21</v>
      </c>
      <c r="D49" s="14">
        <f t="shared" si="57"/>
        <v>0.21</v>
      </c>
      <c r="E49" s="37">
        <v>7.4999999999999997E-2</v>
      </c>
      <c r="F49" s="15">
        <f>TAN(ACOS(0.75))</f>
        <v>0.88191710368819676</v>
      </c>
      <c r="G49" s="15">
        <f t="shared" ref="G49:G79" si="59">D49*E49</f>
        <v>1.575E-2</v>
      </c>
      <c r="H49" s="15">
        <f t="shared" ref="H49:H79" si="60">G49*F49</f>
        <v>1.3890194383089098E-2</v>
      </c>
      <c r="I49" s="15">
        <f t="shared" si="55"/>
        <v>4.4099999999999993E-2</v>
      </c>
      <c r="J49" s="15"/>
      <c r="K49" s="15">
        <v>1</v>
      </c>
      <c r="L49" s="37">
        <f t="shared" si="14"/>
        <v>1.575E-2</v>
      </c>
      <c r="M49" s="37">
        <f t="shared" si="25"/>
        <v>1.3890194383089098E-2</v>
      </c>
      <c r="N49" s="37">
        <f t="shared" si="26"/>
        <v>2.1000000000000001E-2</v>
      </c>
      <c r="O49" s="37">
        <f t="shared" si="27"/>
        <v>3.1906199086795109E-2</v>
      </c>
      <c r="P49" s="40"/>
      <c r="Q49" s="38">
        <v>3000</v>
      </c>
      <c r="R49" s="16">
        <f t="shared" ref="R49:R79" si="61">L49*Q49/1000</f>
        <v>4.725E-2</v>
      </c>
    </row>
    <row r="50" spans="1:18" s="89" customFormat="1" ht="15" customHeight="1" x14ac:dyDescent="0.25">
      <c r="A50" s="13" t="s">
        <v>149</v>
      </c>
      <c r="B50" s="88">
        <v>1</v>
      </c>
      <c r="C50" s="91">
        <v>3</v>
      </c>
      <c r="D50" s="14">
        <f t="shared" si="57"/>
        <v>3</v>
      </c>
      <c r="E50" s="37">
        <v>0.6</v>
      </c>
      <c r="F50" s="15">
        <f>TAN(ACOS(0.95))</f>
        <v>0.32868410517886321</v>
      </c>
      <c r="G50" s="15">
        <f>D50*E50</f>
        <v>1.7999999999999998</v>
      </c>
      <c r="H50" s="15">
        <f>G50*F50</f>
        <v>0.59163138932195369</v>
      </c>
      <c r="I50" s="15">
        <f>B50*POWER(C50,2)</f>
        <v>9</v>
      </c>
      <c r="J50" s="15"/>
      <c r="K50" s="15">
        <v>2.67</v>
      </c>
      <c r="L50" s="37">
        <f t="shared" si="14"/>
        <v>4.8059999999999992</v>
      </c>
      <c r="M50" s="37">
        <f t="shared" si="25"/>
        <v>0.59163138932195369</v>
      </c>
      <c r="N50" s="37">
        <f t="shared" si="26"/>
        <v>4.8422787714908582</v>
      </c>
      <c r="O50" s="37">
        <f t="shared" si="27"/>
        <v>7.3570814531880462</v>
      </c>
      <c r="P50" s="40"/>
      <c r="Q50" s="38">
        <v>3000</v>
      </c>
      <c r="R50" s="16">
        <f t="shared" si="61"/>
        <v>14.417999999999997</v>
      </c>
    </row>
    <row r="51" spans="1:18" s="89" customFormat="1" ht="15" customHeight="1" x14ac:dyDescent="0.25">
      <c r="A51" s="28" t="s">
        <v>190</v>
      </c>
      <c r="B51" s="88">
        <v>1</v>
      </c>
      <c r="C51" s="91">
        <v>2</v>
      </c>
      <c r="D51" s="14">
        <f t="shared" si="57"/>
        <v>2</v>
      </c>
      <c r="E51" s="37">
        <v>0.62</v>
      </c>
      <c r="F51" s="15">
        <f>TAN(ACOS(0.98))</f>
        <v>0.20305866063400418</v>
      </c>
      <c r="G51" s="15">
        <v>8</v>
      </c>
      <c r="H51" s="15">
        <v>1.6244692850720335</v>
      </c>
      <c r="I51" s="15">
        <v>100</v>
      </c>
      <c r="J51" s="15"/>
      <c r="K51" s="15">
        <v>1</v>
      </c>
      <c r="L51" s="37">
        <f t="shared" si="14"/>
        <v>8</v>
      </c>
      <c r="M51" s="37">
        <f t="shared" si="25"/>
        <v>1.6244692850720335</v>
      </c>
      <c r="N51" s="37">
        <f t="shared" si="26"/>
        <v>8.1632653061224492</v>
      </c>
      <c r="O51" s="37">
        <f t="shared" si="27"/>
        <v>12.402798478831919</v>
      </c>
      <c r="P51" s="40"/>
      <c r="Q51" s="38">
        <v>3000</v>
      </c>
      <c r="R51" s="16">
        <v>24</v>
      </c>
    </row>
    <row r="52" spans="1:18" s="89" customFormat="1" ht="15" customHeight="1" x14ac:dyDescent="0.25">
      <c r="A52" s="41" t="s">
        <v>150</v>
      </c>
      <c r="B52" s="40">
        <v>1</v>
      </c>
      <c r="C52" s="91">
        <v>25</v>
      </c>
      <c r="D52" s="14">
        <f t="shared" si="57"/>
        <v>25</v>
      </c>
      <c r="E52" s="37">
        <v>0.62</v>
      </c>
      <c r="F52" s="15">
        <f t="shared" si="58"/>
        <v>0.74999999999999978</v>
      </c>
      <c r="G52" s="15">
        <f t="shared" si="59"/>
        <v>15.5</v>
      </c>
      <c r="H52" s="15">
        <f t="shared" si="60"/>
        <v>11.624999999999996</v>
      </c>
      <c r="I52" s="15">
        <f t="shared" si="55"/>
        <v>625</v>
      </c>
      <c r="J52" s="15"/>
      <c r="K52" s="15">
        <v>1.28</v>
      </c>
      <c r="L52" s="37">
        <f t="shared" si="14"/>
        <v>19.84</v>
      </c>
      <c r="M52" s="37">
        <f t="shared" si="25"/>
        <v>11.624999999999996</v>
      </c>
      <c r="N52" s="37">
        <f t="shared" si="26"/>
        <v>22.99491737319358</v>
      </c>
      <c r="O52" s="37">
        <f t="shared" si="27"/>
        <v>34.937162461596095</v>
      </c>
      <c r="P52" s="40"/>
      <c r="Q52" s="38">
        <v>3000</v>
      </c>
      <c r="R52" s="16">
        <f t="shared" si="61"/>
        <v>59.52</v>
      </c>
    </row>
    <row r="53" spans="1:18" s="89" customFormat="1" ht="15" customHeight="1" x14ac:dyDescent="0.25">
      <c r="A53" s="28" t="s">
        <v>151</v>
      </c>
      <c r="B53" s="88">
        <v>1</v>
      </c>
      <c r="C53" s="91">
        <v>2</v>
      </c>
      <c r="D53" s="14">
        <f t="shared" si="57"/>
        <v>2</v>
      </c>
      <c r="E53" s="37">
        <v>0.62</v>
      </c>
      <c r="F53" s="15">
        <f t="shared" si="58"/>
        <v>0.74999999999999978</v>
      </c>
      <c r="G53" s="15">
        <f t="shared" si="59"/>
        <v>1.24</v>
      </c>
      <c r="H53" s="15">
        <f t="shared" si="60"/>
        <v>0.92999999999999972</v>
      </c>
      <c r="I53" s="15">
        <f t="shared" si="55"/>
        <v>4</v>
      </c>
      <c r="J53" s="15"/>
      <c r="K53" s="15">
        <v>1</v>
      </c>
      <c r="L53" s="37">
        <f t="shared" si="14"/>
        <v>1.24</v>
      </c>
      <c r="M53" s="37">
        <f t="shared" si="25"/>
        <v>0.92999999999999972</v>
      </c>
      <c r="N53" s="37">
        <f t="shared" si="26"/>
        <v>1.5499999999999998</v>
      </c>
      <c r="O53" s="37">
        <f t="shared" si="27"/>
        <v>2.35498136116821</v>
      </c>
      <c r="P53" s="40"/>
      <c r="Q53" s="38">
        <v>3000</v>
      </c>
      <c r="R53" s="16">
        <f>L53*Q53/1000</f>
        <v>3.72</v>
      </c>
    </row>
    <row r="54" spans="1:18" s="89" customFormat="1" ht="15" customHeight="1" x14ac:dyDescent="0.25">
      <c r="A54" s="39" t="s">
        <v>152</v>
      </c>
      <c r="B54" s="88">
        <v>1</v>
      </c>
      <c r="C54" s="91">
        <v>2.1</v>
      </c>
      <c r="D54" s="14">
        <f t="shared" si="57"/>
        <v>2.1</v>
      </c>
      <c r="E54" s="37">
        <v>0.62</v>
      </c>
      <c r="F54" s="15">
        <f>TAN(ACOS(0.98))</f>
        <v>0.20305866063400418</v>
      </c>
      <c r="G54" s="15">
        <f t="shared" si="59"/>
        <v>1.302</v>
      </c>
      <c r="H54" s="15">
        <f t="shared" si="60"/>
        <v>0.26438237614547344</v>
      </c>
      <c r="I54" s="15">
        <f t="shared" si="55"/>
        <v>4.41</v>
      </c>
      <c r="J54" s="15"/>
      <c r="K54" s="15">
        <v>1.33</v>
      </c>
      <c r="L54" s="37">
        <f t="shared" si="14"/>
        <v>1.7316600000000002</v>
      </c>
      <c r="M54" s="37">
        <f t="shared" si="25"/>
        <v>0.26438237614547344</v>
      </c>
      <c r="N54" s="37">
        <f t="shared" si="26"/>
        <v>1.7517261191226006</v>
      </c>
      <c r="O54" s="37">
        <f t="shared" si="27"/>
        <v>2.6614724905840315</v>
      </c>
      <c r="P54" s="40"/>
      <c r="Q54" s="38">
        <v>3000</v>
      </c>
      <c r="R54" s="16">
        <f t="shared" si="61"/>
        <v>5.1949800000000002</v>
      </c>
    </row>
    <row r="55" spans="1:18" s="89" customFormat="1" ht="15" customHeight="1" x14ac:dyDescent="0.25">
      <c r="A55" s="28" t="s">
        <v>153</v>
      </c>
      <c r="B55" s="88">
        <v>1</v>
      </c>
      <c r="C55" s="92">
        <v>0.67</v>
      </c>
      <c r="D55" s="14">
        <f t="shared" si="57"/>
        <v>0.67</v>
      </c>
      <c r="E55" s="37">
        <v>0.62</v>
      </c>
      <c r="F55" s="15">
        <f t="shared" si="58"/>
        <v>0.74999999999999978</v>
      </c>
      <c r="G55" s="15">
        <f t="shared" si="59"/>
        <v>0.41540000000000005</v>
      </c>
      <c r="H55" s="15">
        <f t="shared" si="60"/>
        <v>0.31154999999999994</v>
      </c>
      <c r="I55" s="15">
        <f t="shared" si="55"/>
        <v>0.44890000000000008</v>
      </c>
      <c r="J55" s="15"/>
      <c r="K55" s="15">
        <v>1</v>
      </c>
      <c r="L55" s="37">
        <f t="shared" si="14"/>
        <v>0.41540000000000005</v>
      </c>
      <c r="M55" s="37">
        <f t="shared" si="25"/>
        <v>0.31154999999999994</v>
      </c>
      <c r="N55" s="37">
        <f t="shared" si="26"/>
        <v>0.51924999999999999</v>
      </c>
      <c r="O55" s="37">
        <f t="shared" si="27"/>
        <v>0.78891875599135053</v>
      </c>
      <c r="P55" s="40"/>
      <c r="Q55" s="38">
        <v>3000</v>
      </c>
      <c r="R55" s="16">
        <f t="shared" si="61"/>
        <v>1.2462</v>
      </c>
    </row>
    <row r="56" spans="1:18" s="89" customFormat="1" ht="15" customHeight="1" x14ac:dyDescent="0.25">
      <c r="A56" s="57" t="s">
        <v>167</v>
      </c>
      <c r="B56" s="84"/>
      <c r="C56" s="14"/>
      <c r="D56" s="14"/>
      <c r="E56" s="37"/>
      <c r="F56" s="15"/>
      <c r="G56" s="15"/>
      <c r="H56" s="15"/>
      <c r="I56" s="15"/>
      <c r="J56" s="52"/>
      <c r="K56" s="37"/>
      <c r="L56" s="37"/>
      <c r="M56" s="37"/>
      <c r="N56" s="37"/>
      <c r="O56" s="37"/>
      <c r="P56" s="53"/>
      <c r="Q56" s="38"/>
      <c r="R56" s="38"/>
    </row>
    <row r="57" spans="1:18" s="89" customFormat="1" ht="15" customHeight="1" x14ac:dyDescent="0.25">
      <c r="A57" s="28" t="s">
        <v>154</v>
      </c>
      <c r="B57" s="88">
        <v>1</v>
      </c>
      <c r="C57" s="14">
        <v>160</v>
      </c>
      <c r="D57" s="14">
        <f>B57*C57</f>
        <v>160</v>
      </c>
      <c r="E57" s="37">
        <v>0.72</v>
      </c>
      <c r="F57" s="15">
        <f t="shared" ref="F57:F59" si="62">TAN(ACOS(0.8))</f>
        <v>0.74999999999999978</v>
      </c>
      <c r="G57" s="15">
        <f t="shared" si="59"/>
        <v>115.19999999999999</v>
      </c>
      <c r="H57" s="15">
        <f t="shared" si="60"/>
        <v>86.399999999999963</v>
      </c>
      <c r="I57" s="15">
        <f t="shared" si="55"/>
        <v>25600</v>
      </c>
      <c r="J57" s="15"/>
      <c r="K57" s="15">
        <v>1</v>
      </c>
      <c r="L57" s="15">
        <f t="shared" ref="L57:L79" si="63">K57*G57</f>
        <v>115.19999999999999</v>
      </c>
      <c r="M57" s="15">
        <f t="shared" ref="M57:M79" si="64">1*H57</f>
        <v>86.399999999999963</v>
      </c>
      <c r="N57" s="15">
        <f t="shared" ref="N57:N79" si="65">SQRT(POWER(L57,2)+POWER(M57,2))</f>
        <v>143.99999999999997</v>
      </c>
      <c r="O57" s="15">
        <f t="shared" ref="O57:O79" si="66">N57*1000/(380*SQRT(3))</f>
        <v>218.785365166595</v>
      </c>
      <c r="P57" s="16"/>
      <c r="Q57" s="16">
        <v>6500</v>
      </c>
      <c r="R57" s="16">
        <f t="shared" si="61"/>
        <v>748.79999999999984</v>
      </c>
    </row>
    <row r="58" spans="1:18" s="89" customFormat="1" ht="15" customHeight="1" x14ac:dyDescent="0.25">
      <c r="A58" s="28" t="s">
        <v>160</v>
      </c>
      <c r="B58" s="88">
        <v>4</v>
      </c>
      <c r="C58" s="14">
        <v>1.5</v>
      </c>
      <c r="D58" s="14">
        <f t="shared" ref="D58:D79" si="67">B58*C58</f>
        <v>6</v>
      </c>
      <c r="E58" s="37">
        <v>0.56000000000000005</v>
      </c>
      <c r="F58" s="15">
        <f t="shared" si="62"/>
        <v>0.74999999999999978</v>
      </c>
      <c r="G58" s="15">
        <f t="shared" si="59"/>
        <v>3.3600000000000003</v>
      </c>
      <c r="H58" s="15">
        <f t="shared" si="60"/>
        <v>2.5199999999999996</v>
      </c>
      <c r="I58" s="15">
        <f t="shared" si="55"/>
        <v>9</v>
      </c>
      <c r="J58" s="15"/>
      <c r="K58" s="15">
        <v>1</v>
      </c>
      <c r="L58" s="15">
        <f t="shared" si="63"/>
        <v>3.3600000000000003</v>
      </c>
      <c r="M58" s="15">
        <f t="shared" si="64"/>
        <v>2.5199999999999996</v>
      </c>
      <c r="N58" s="15">
        <f t="shared" si="65"/>
        <v>4.2</v>
      </c>
      <c r="O58" s="15">
        <f t="shared" si="66"/>
        <v>6.3812398173590221</v>
      </c>
      <c r="P58" s="16"/>
      <c r="Q58" s="16">
        <v>6500</v>
      </c>
      <c r="R58" s="16">
        <f t="shared" si="61"/>
        <v>21.840000000000003</v>
      </c>
    </row>
    <row r="59" spans="1:18" s="89" customFormat="1" ht="15" customHeight="1" x14ac:dyDescent="0.25">
      <c r="A59" s="28" t="s">
        <v>155</v>
      </c>
      <c r="B59" s="88">
        <v>1</v>
      </c>
      <c r="C59" s="14">
        <v>5.5</v>
      </c>
      <c r="D59" s="14">
        <f t="shared" si="67"/>
        <v>5.5</v>
      </c>
      <c r="E59" s="37">
        <v>0.65</v>
      </c>
      <c r="F59" s="15">
        <f t="shared" si="62"/>
        <v>0.74999999999999978</v>
      </c>
      <c r="G59" s="15">
        <f t="shared" si="59"/>
        <v>3.5750000000000002</v>
      </c>
      <c r="H59" s="15">
        <f t="shared" si="60"/>
        <v>2.6812499999999995</v>
      </c>
      <c r="I59" s="15">
        <f t="shared" si="55"/>
        <v>30.25</v>
      </c>
      <c r="J59" s="15"/>
      <c r="K59" s="15">
        <v>1</v>
      </c>
      <c r="L59" s="15">
        <f t="shared" si="63"/>
        <v>3.5750000000000002</v>
      </c>
      <c r="M59" s="15">
        <f t="shared" si="64"/>
        <v>2.6812499999999995</v>
      </c>
      <c r="N59" s="15">
        <f t="shared" si="65"/>
        <v>4.46875</v>
      </c>
      <c r="O59" s="15">
        <f t="shared" si="66"/>
        <v>6.7895631985293168</v>
      </c>
      <c r="P59" s="16"/>
      <c r="Q59" s="16">
        <v>6500</v>
      </c>
      <c r="R59" s="16">
        <f t="shared" si="61"/>
        <v>23.237500000000001</v>
      </c>
    </row>
    <row r="60" spans="1:18" s="89" customFormat="1" ht="15" customHeight="1" x14ac:dyDescent="0.25">
      <c r="A60" s="28" t="s">
        <v>156</v>
      </c>
      <c r="B60" s="88">
        <v>6</v>
      </c>
      <c r="C60" s="14">
        <v>0.2</v>
      </c>
      <c r="D60" s="14">
        <f t="shared" si="67"/>
        <v>1.2000000000000002</v>
      </c>
      <c r="E60" s="37">
        <v>0.62</v>
      </c>
      <c r="F60" s="15">
        <f t="shared" ref="F60:F72" si="68">TAN(ACOS(0.98))</f>
        <v>0.20305866063400418</v>
      </c>
      <c r="G60" s="15">
        <f t="shared" si="59"/>
        <v>0.74400000000000011</v>
      </c>
      <c r="H60" s="15">
        <f t="shared" si="60"/>
        <v>0.15107564351169914</v>
      </c>
      <c r="I60" s="15">
        <f t="shared" si="55"/>
        <v>0.24000000000000005</v>
      </c>
      <c r="J60" s="15"/>
      <c r="K60" s="15">
        <v>1</v>
      </c>
      <c r="L60" s="15">
        <f t="shared" si="63"/>
        <v>0.74400000000000011</v>
      </c>
      <c r="M60" s="15">
        <f t="shared" si="64"/>
        <v>0.15107564351169914</v>
      </c>
      <c r="N60" s="15">
        <f t="shared" si="65"/>
        <v>0.75918367346938787</v>
      </c>
      <c r="O60" s="15">
        <f t="shared" si="66"/>
        <v>1.1534602585313685</v>
      </c>
      <c r="P60" s="16"/>
      <c r="Q60" s="16">
        <v>3000</v>
      </c>
      <c r="R60" s="16">
        <f t="shared" si="61"/>
        <v>2.2320000000000007</v>
      </c>
    </row>
    <row r="61" spans="1:18" s="89" customFormat="1" ht="15" customHeight="1" x14ac:dyDescent="0.25">
      <c r="A61" s="28" t="s">
        <v>157</v>
      </c>
      <c r="B61" s="88">
        <v>2</v>
      </c>
      <c r="C61" s="14">
        <v>0.25</v>
      </c>
      <c r="D61" s="14">
        <f t="shared" si="67"/>
        <v>0.5</v>
      </c>
      <c r="E61" s="37">
        <v>0.62</v>
      </c>
      <c r="F61" s="15">
        <f t="shared" si="68"/>
        <v>0.20305866063400418</v>
      </c>
      <c r="G61" s="15">
        <f t="shared" si="59"/>
        <v>0.31</v>
      </c>
      <c r="H61" s="15">
        <f t="shared" si="60"/>
        <v>6.2948184796541296E-2</v>
      </c>
      <c r="I61" s="15">
        <f t="shared" si="55"/>
        <v>0.125</v>
      </c>
      <c r="J61" s="15"/>
      <c r="K61" s="15">
        <v>1</v>
      </c>
      <c r="L61" s="15">
        <f t="shared" si="63"/>
        <v>0.31</v>
      </c>
      <c r="M61" s="15">
        <f t="shared" si="64"/>
        <v>6.2948184796541296E-2</v>
      </c>
      <c r="N61" s="15">
        <f t="shared" si="65"/>
        <v>0.31632653061224492</v>
      </c>
      <c r="O61" s="15">
        <f t="shared" si="66"/>
        <v>0.48060844105473693</v>
      </c>
      <c r="P61" s="16"/>
      <c r="Q61" s="16">
        <v>3000</v>
      </c>
      <c r="R61" s="16">
        <f t="shared" si="61"/>
        <v>0.93</v>
      </c>
    </row>
    <row r="62" spans="1:18" s="89" customFormat="1" ht="15" customHeight="1" x14ac:dyDescent="0.25">
      <c r="A62" s="28" t="s">
        <v>158</v>
      </c>
      <c r="B62" s="88">
        <v>1</v>
      </c>
      <c r="C62" s="14">
        <v>0.125</v>
      </c>
      <c r="D62" s="14">
        <f t="shared" si="67"/>
        <v>0.125</v>
      </c>
      <c r="E62" s="37">
        <v>0.62</v>
      </c>
      <c r="F62" s="15">
        <f t="shared" si="68"/>
        <v>0.20305866063400418</v>
      </c>
      <c r="G62" s="15">
        <f t="shared" si="59"/>
        <v>7.7499999999999999E-2</v>
      </c>
      <c r="H62" s="15">
        <f t="shared" si="60"/>
        <v>1.5737046199135324E-2</v>
      </c>
      <c r="I62" s="15">
        <f t="shared" si="55"/>
        <v>1.5625E-2</v>
      </c>
      <c r="J62" s="15"/>
      <c r="K62" s="15">
        <v>1</v>
      </c>
      <c r="L62" s="15">
        <f t="shared" si="63"/>
        <v>7.7499999999999999E-2</v>
      </c>
      <c r="M62" s="15">
        <f t="shared" si="64"/>
        <v>1.5737046199135324E-2</v>
      </c>
      <c r="N62" s="15">
        <f t="shared" si="65"/>
        <v>7.9081632653061229E-2</v>
      </c>
      <c r="O62" s="15">
        <f t="shared" si="66"/>
        <v>0.12015211026368423</v>
      </c>
      <c r="P62" s="16"/>
      <c r="Q62" s="16">
        <v>3000</v>
      </c>
      <c r="R62" s="16">
        <f t="shared" si="61"/>
        <v>0.23250000000000001</v>
      </c>
    </row>
    <row r="63" spans="1:18" s="89" customFormat="1" ht="15" customHeight="1" x14ac:dyDescent="0.25">
      <c r="A63" s="28" t="s">
        <v>159</v>
      </c>
      <c r="B63" s="88">
        <v>6</v>
      </c>
      <c r="C63" s="14">
        <v>0.08</v>
      </c>
      <c r="D63" s="14">
        <f t="shared" si="67"/>
        <v>0.48</v>
      </c>
      <c r="E63" s="37">
        <v>0.62</v>
      </c>
      <c r="F63" s="15">
        <f t="shared" si="68"/>
        <v>0.20305866063400418</v>
      </c>
      <c r="G63" s="15">
        <f t="shared" si="59"/>
        <v>0.29759999999999998</v>
      </c>
      <c r="H63" s="15">
        <f t="shared" si="60"/>
        <v>6.0430257404679638E-2</v>
      </c>
      <c r="I63" s="15">
        <f t="shared" si="55"/>
        <v>3.8400000000000004E-2</v>
      </c>
      <c r="J63" s="15"/>
      <c r="K63" s="15">
        <v>1</v>
      </c>
      <c r="L63" s="15">
        <f t="shared" si="63"/>
        <v>0.29759999999999998</v>
      </c>
      <c r="M63" s="15">
        <f t="shared" si="64"/>
        <v>6.0430257404679638E-2</v>
      </c>
      <c r="N63" s="15">
        <f t="shared" si="65"/>
        <v>0.30367346938775508</v>
      </c>
      <c r="O63" s="15">
        <f t="shared" si="66"/>
        <v>0.46138410341254732</v>
      </c>
      <c r="P63" s="16"/>
      <c r="Q63" s="16">
        <v>3000</v>
      </c>
      <c r="R63" s="16">
        <f t="shared" si="61"/>
        <v>0.89279999999999993</v>
      </c>
    </row>
    <row r="64" spans="1:18" s="89" customFormat="1" ht="15" customHeight="1" x14ac:dyDescent="0.25">
      <c r="A64" s="58" t="s">
        <v>168</v>
      </c>
      <c r="B64" s="84"/>
      <c r="C64" s="14"/>
      <c r="D64" s="14"/>
      <c r="E64" s="15"/>
      <c r="F64" s="15"/>
      <c r="G64" s="15"/>
      <c r="H64" s="15"/>
      <c r="I64" s="15"/>
      <c r="J64" s="52"/>
      <c r="K64" s="15"/>
      <c r="L64" s="15"/>
      <c r="M64" s="15"/>
      <c r="N64" s="15"/>
      <c r="O64" s="15"/>
      <c r="P64" s="53"/>
      <c r="Q64" s="16"/>
      <c r="R64" s="16"/>
    </row>
    <row r="65" spans="1:18" s="89" customFormat="1" ht="15" customHeight="1" x14ac:dyDescent="0.25">
      <c r="A65" s="28" t="s">
        <v>161</v>
      </c>
      <c r="B65" s="88">
        <v>1</v>
      </c>
      <c r="C65" s="14">
        <v>37</v>
      </c>
      <c r="D65" s="14">
        <f t="shared" si="67"/>
        <v>37</v>
      </c>
      <c r="E65" s="37">
        <v>0.72</v>
      </c>
      <c r="F65" s="15">
        <f t="shared" ref="F65:F71" si="69">TAN(ACOS(0.8))</f>
        <v>0.74999999999999978</v>
      </c>
      <c r="G65" s="15">
        <f t="shared" si="59"/>
        <v>26.64</v>
      </c>
      <c r="H65" s="15">
        <f t="shared" si="60"/>
        <v>19.979999999999993</v>
      </c>
      <c r="I65" s="15">
        <f t="shared" si="55"/>
        <v>1369</v>
      </c>
      <c r="J65" s="15"/>
      <c r="K65" s="15">
        <v>1</v>
      </c>
      <c r="L65" s="15">
        <f t="shared" si="63"/>
        <v>26.64</v>
      </c>
      <c r="M65" s="15">
        <f t="shared" si="64"/>
        <v>19.979999999999993</v>
      </c>
      <c r="N65" s="15">
        <f t="shared" si="65"/>
        <v>33.299999999999997</v>
      </c>
      <c r="O65" s="15">
        <f t="shared" si="66"/>
        <v>50.594115694775105</v>
      </c>
      <c r="P65" s="16"/>
      <c r="Q65" s="16">
        <v>6500</v>
      </c>
      <c r="R65" s="16">
        <f t="shared" si="61"/>
        <v>173.16</v>
      </c>
    </row>
    <row r="66" spans="1:18" s="89" customFormat="1" ht="15" customHeight="1" x14ac:dyDescent="0.25">
      <c r="A66" s="28" t="s">
        <v>162</v>
      </c>
      <c r="B66" s="88">
        <v>1</v>
      </c>
      <c r="C66" s="14">
        <v>110</v>
      </c>
      <c r="D66" s="14">
        <f t="shared" si="67"/>
        <v>110</v>
      </c>
      <c r="E66" s="37">
        <v>0.72</v>
      </c>
      <c r="F66" s="15">
        <f t="shared" si="69"/>
        <v>0.74999999999999978</v>
      </c>
      <c r="G66" s="15">
        <f t="shared" si="59"/>
        <v>79.2</v>
      </c>
      <c r="H66" s="15">
        <f t="shared" si="60"/>
        <v>59.399999999999984</v>
      </c>
      <c r="I66" s="15">
        <f t="shared" si="55"/>
        <v>12100</v>
      </c>
      <c r="J66" s="15"/>
      <c r="K66" s="15">
        <v>1</v>
      </c>
      <c r="L66" s="15">
        <f t="shared" si="63"/>
        <v>79.2</v>
      </c>
      <c r="M66" s="15">
        <f t="shared" si="64"/>
        <v>59.399999999999984</v>
      </c>
      <c r="N66" s="15">
        <f t="shared" si="65"/>
        <v>98.999999999999986</v>
      </c>
      <c r="O66" s="15">
        <f t="shared" si="66"/>
        <v>150.41493855203407</v>
      </c>
      <c r="P66" s="16"/>
      <c r="Q66" s="16">
        <v>6500</v>
      </c>
      <c r="R66" s="16">
        <f t="shared" si="61"/>
        <v>514.79999999999995</v>
      </c>
    </row>
    <row r="67" spans="1:18" s="89" customFormat="1" ht="15" customHeight="1" x14ac:dyDescent="0.25">
      <c r="A67" s="28" t="s">
        <v>163</v>
      </c>
      <c r="B67" s="88">
        <v>1</v>
      </c>
      <c r="C67" s="14">
        <v>4.4000000000000004</v>
      </c>
      <c r="D67" s="14">
        <f t="shared" si="67"/>
        <v>4.4000000000000004</v>
      </c>
      <c r="E67" s="37">
        <v>0.65</v>
      </c>
      <c r="F67" s="15">
        <f t="shared" si="69"/>
        <v>0.74999999999999978</v>
      </c>
      <c r="G67" s="15">
        <f t="shared" si="59"/>
        <v>2.8600000000000003</v>
      </c>
      <c r="H67" s="15">
        <f t="shared" si="60"/>
        <v>2.1449999999999996</v>
      </c>
      <c r="I67" s="15">
        <f t="shared" si="55"/>
        <v>19.360000000000003</v>
      </c>
      <c r="J67" s="15"/>
      <c r="K67" s="15">
        <v>1</v>
      </c>
      <c r="L67" s="15">
        <f t="shared" si="63"/>
        <v>2.8600000000000003</v>
      </c>
      <c r="M67" s="15">
        <f t="shared" si="64"/>
        <v>2.1449999999999996</v>
      </c>
      <c r="N67" s="15">
        <f t="shared" si="65"/>
        <v>3.5750000000000002</v>
      </c>
      <c r="O67" s="15">
        <f t="shared" si="66"/>
        <v>5.4316505588234536</v>
      </c>
      <c r="P67" s="16"/>
      <c r="Q67" s="16">
        <v>6500</v>
      </c>
      <c r="R67" s="16">
        <f t="shared" si="61"/>
        <v>18.590000000000003</v>
      </c>
    </row>
    <row r="68" spans="1:18" s="89" customFormat="1" ht="15" customHeight="1" x14ac:dyDescent="0.25">
      <c r="A68" s="28" t="s">
        <v>192</v>
      </c>
      <c r="B68" s="88">
        <v>1</v>
      </c>
      <c r="C68" s="14">
        <v>0.86</v>
      </c>
      <c r="D68" s="14">
        <f t="shared" si="67"/>
        <v>0.86</v>
      </c>
      <c r="E68" s="37">
        <v>0.62</v>
      </c>
      <c r="F68" s="15">
        <f t="shared" si="69"/>
        <v>0.74999999999999978</v>
      </c>
      <c r="G68" s="15">
        <f t="shared" si="59"/>
        <v>0.53320000000000001</v>
      </c>
      <c r="H68" s="15">
        <f t="shared" si="60"/>
        <v>0.39989999999999987</v>
      </c>
      <c r="I68" s="15">
        <f t="shared" si="55"/>
        <v>0.73959999999999992</v>
      </c>
      <c r="J68" s="15"/>
      <c r="K68" s="15">
        <v>1</v>
      </c>
      <c r="L68" s="15">
        <f t="shared" si="63"/>
        <v>0.53320000000000001</v>
      </c>
      <c r="M68" s="15">
        <f t="shared" si="64"/>
        <v>0.39989999999999987</v>
      </c>
      <c r="N68" s="15">
        <f t="shared" si="65"/>
        <v>0.66649999999999987</v>
      </c>
      <c r="O68" s="15">
        <f t="shared" si="66"/>
        <v>1.0126419853023303</v>
      </c>
      <c r="P68" s="16"/>
      <c r="Q68" s="16">
        <v>6500</v>
      </c>
      <c r="R68" s="16">
        <f t="shared" si="61"/>
        <v>3.4658000000000002</v>
      </c>
    </row>
    <row r="69" spans="1:18" s="89" customFormat="1" ht="15" customHeight="1" x14ac:dyDescent="0.25">
      <c r="A69" s="28" t="s">
        <v>164</v>
      </c>
      <c r="B69" s="88">
        <v>1</v>
      </c>
      <c r="C69" s="14">
        <v>4</v>
      </c>
      <c r="D69" s="14">
        <f t="shared" si="67"/>
        <v>4</v>
      </c>
      <c r="E69" s="37">
        <v>0.62</v>
      </c>
      <c r="F69" s="15">
        <f t="shared" si="69"/>
        <v>0.74999999999999978</v>
      </c>
      <c r="G69" s="15">
        <f t="shared" si="59"/>
        <v>2.48</v>
      </c>
      <c r="H69" s="15">
        <f t="shared" si="60"/>
        <v>1.8599999999999994</v>
      </c>
      <c r="I69" s="15">
        <f t="shared" si="55"/>
        <v>16</v>
      </c>
      <c r="J69" s="15"/>
      <c r="K69" s="15">
        <v>1</v>
      </c>
      <c r="L69" s="15">
        <f t="shared" si="63"/>
        <v>2.48</v>
      </c>
      <c r="M69" s="15">
        <f t="shared" si="64"/>
        <v>1.8599999999999994</v>
      </c>
      <c r="N69" s="15">
        <f t="shared" si="65"/>
        <v>3.0999999999999996</v>
      </c>
      <c r="O69" s="15">
        <f t="shared" si="66"/>
        <v>4.70996272233642</v>
      </c>
      <c r="P69" s="16"/>
      <c r="Q69" s="16">
        <v>6500</v>
      </c>
      <c r="R69" s="16">
        <f t="shared" si="61"/>
        <v>16.12</v>
      </c>
    </row>
    <row r="70" spans="1:18" s="89" customFormat="1" ht="15" customHeight="1" x14ac:dyDescent="0.25">
      <c r="A70" s="28" t="s">
        <v>165</v>
      </c>
      <c r="B70" s="88">
        <v>1</v>
      </c>
      <c r="C70" s="14">
        <v>2</v>
      </c>
      <c r="D70" s="14">
        <f t="shared" si="67"/>
        <v>2</v>
      </c>
      <c r="E70" s="37">
        <v>0.62</v>
      </c>
      <c r="F70" s="15">
        <f t="shared" si="69"/>
        <v>0.74999999999999978</v>
      </c>
      <c r="G70" s="15">
        <f t="shared" si="59"/>
        <v>1.24</v>
      </c>
      <c r="H70" s="15">
        <f t="shared" si="60"/>
        <v>0.92999999999999972</v>
      </c>
      <c r="I70" s="15">
        <f t="shared" si="55"/>
        <v>4</v>
      </c>
      <c r="J70" s="15"/>
      <c r="K70" s="15">
        <v>1</v>
      </c>
      <c r="L70" s="15">
        <f t="shared" si="63"/>
        <v>1.24</v>
      </c>
      <c r="M70" s="15">
        <f t="shared" si="64"/>
        <v>0.92999999999999972</v>
      </c>
      <c r="N70" s="15">
        <f t="shared" si="65"/>
        <v>1.5499999999999998</v>
      </c>
      <c r="O70" s="15">
        <f t="shared" si="66"/>
        <v>2.35498136116821</v>
      </c>
      <c r="P70" s="16"/>
      <c r="Q70" s="16">
        <v>3000</v>
      </c>
      <c r="R70" s="16">
        <f t="shared" si="61"/>
        <v>3.72</v>
      </c>
    </row>
    <row r="71" spans="1:18" s="89" customFormat="1" ht="15" customHeight="1" x14ac:dyDescent="0.25">
      <c r="A71" s="28" t="s">
        <v>166</v>
      </c>
      <c r="B71" s="88">
        <v>1</v>
      </c>
      <c r="C71" s="14">
        <v>2</v>
      </c>
      <c r="D71" s="14">
        <f t="shared" si="67"/>
        <v>2</v>
      </c>
      <c r="E71" s="37">
        <v>0.62</v>
      </c>
      <c r="F71" s="15">
        <f t="shared" si="69"/>
        <v>0.74999999999999978</v>
      </c>
      <c r="G71" s="15">
        <f t="shared" si="59"/>
        <v>1.24</v>
      </c>
      <c r="H71" s="15">
        <f t="shared" si="60"/>
        <v>0.92999999999999972</v>
      </c>
      <c r="I71" s="15">
        <f t="shared" si="55"/>
        <v>4</v>
      </c>
      <c r="J71" s="15"/>
      <c r="K71" s="15">
        <v>1</v>
      </c>
      <c r="L71" s="15">
        <f t="shared" si="63"/>
        <v>1.24</v>
      </c>
      <c r="M71" s="15">
        <f t="shared" si="64"/>
        <v>0.92999999999999972</v>
      </c>
      <c r="N71" s="15">
        <f t="shared" si="65"/>
        <v>1.5499999999999998</v>
      </c>
      <c r="O71" s="15">
        <f t="shared" si="66"/>
        <v>2.35498136116821</v>
      </c>
      <c r="P71" s="16"/>
      <c r="Q71" s="16">
        <v>3000</v>
      </c>
      <c r="R71" s="16">
        <f t="shared" si="61"/>
        <v>3.72</v>
      </c>
    </row>
    <row r="72" spans="1:18" s="89" customFormat="1" ht="15" customHeight="1" x14ac:dyDescent="0.25">
      <c r="A72" s="28" t="s">
        <v>35</v>
      </c>
      <c r="B72" s="88"/>
      <c r="C72" s="14"/>
      <c r="D72" s="14">
        <f t="shared" si="67"/>
        <v>0</v>
      </c>
      <c r="E72" s="37">
        <v>0.62</v>
      </c>
      <c r="F72" s="15">
        <f t="shared" si="68"/>
        <v>0.20305866063400418</v>
      </c>
      <c r="G72" s="15">
        <f t="shared" si="59"/>
        <v>0</v>
      </c>
      <c r="H72" s="15">
        <f t="shared" si="60"/>
        <v>0</v>
      </c>
      <c r="I72" s="15">
        <f t="shared" si="55"/>
        <v>0</v>
      </c>
      <c r="J72" s="15"/>
      <c r="K72" s="15">
        <v>1</v>
      </c>
      <c r="L72" s="15">
        <f t="shared" si="63"/>
        <v>0</v>
      </c>
      <c r="M72" s="15">
        <f t="shared" si="64"/>
        <v>0</v>
      </c>
      <c r="N72" s="15">
        <f t="shared" si="65"/>
        <v>0</v>
      </c>
      <c r="O72" s="15">
        <f t="shared" si="66"/>
        <v>0</v>
      </c>
      <c r="P72" s="16"/>
      <c r="Q72" s="16">
        <v>3000</v>
      </c>
      <c r="R72" s="16">
        <f t="shared" si="61"/>
        <v>0</v>
      </c>
    </row>
    <row r="73" spans="1:18" s="89" customFormat="1" ht="15" customHeight="1" x14ac:dyDescent="0.25">
      <c r="A73" s="58" t="s">
        <v>195</v>
      </c>
      <c r="B73" s="84"/>
      <c r="C73" s="14"/>
      <c r="D73" s="14"/>
      <c r="E73" s="15"/>
      <c r="F73" s="15"/>
      <c r="G73" s="15"/>
      <c r="H73" s="15"/>
      <c r="I73" s="15"/>
      <c r="J73" s="52"/>
      <c r="K73" s="15"/>
      <c r="L73" s="15"/>
      <c r="M73" s="15"/>
      <c r="N73" s="15"/>
      <c r="O73" s="15"/>
      <c r="P73" s="53"/>
      <c r="Q73" s="16"/>
      <c r="R73" s="16"/>
    </row>
    <row r="74" spans="1:18" s="89" customFormat="1" ht="15" customHeight="1" x14ac:dyDescent="0.25">
      <c r="A74" s="28" t="s">
        <v>169</v>
      </c>
      <c r="B74" s="88">
        <v>1</v>
      </c>
      <c r="C74" s="90">
        <v>0.1</v>
      </c>
      <c r="D74" s="14">
        <f t="shared" si="67"/>
        <v>0.1</v>
      </c>
      <c r="E74" s="37">
        <v>1</v>
      </c>
      <c r="F74" s="15">
        <f>TAN(ACOS(0.98))</f>
        <v>0.20305866063400418</v>
      </c>
      <c r="G74" s="15">
        <f t="shared" si="59"/>
        <v>0.1</v>
      </c>
      <c r="H74" s="15">
        <f t="shared" si="60"/>
        <v>2.0305866063400419E-2</v>
      </c>
      <c r="I74" s="15">
        <f t="shared" si="55"/>
        <v>1.0000000000000002E-2</v>
      </c>
      <c r="J74" s="15"/>
      <c r="K74" s="15">
        <v>1</v>
      </c>
      <c r="L74" s="15">
        <f t="shared" si="63"/>
        <v>0.1</v>
      </c>
      <c r="M74" s="15">
        <f t="shared" si="64"/>
        <v>2.0305866063400419E-2</v>
      </c>
      <c r="N74" s="15">
        <f t="shared" si="65"/>
        <v>0.10204081632653063</v>
      </c>
      <c r="O74" s="15">
        <f t="shared" si="66"/>
        <v>0.155034980985399</v>
      </c>
      <c r="P74" s="16"/>
      <c r="Q74" s="16">
        <v>4000</v>
      </c>
      <c r="R74" s="16">
        <f t="shared" si="61"/>
        <v>0.4</v>
      </c>
    </row>
    <row r="75" spans="1:18" s="89" customFormat="1" ht="15" customHeight="1" x14ac:dyDescent="0.25">
      <c r="A75" s="28" t="s">
        <v>170</v>
      </c>
      <c r="B75" s="88">
        <v>2</v>
      </c>
      <c r="C75" s="91">
        <v>3</v>
      </c>
      <c r="D75" s="14">
        <f t="shared" si="67"/>
        <v>6</v>
      </c>
      <c r="E75" s="37">
        <v>0.56000000000000005</v>
      </c>
      <c r="F75" s="15">
        <f t="shared" ref="F75:F79" si="70">TAN(ACOS(0.8))</f>
        <v>0.74999999999999978</v>
      </c>
      <c r="G75" s="15">
        <f t="shared" si="59"/>
        <v>3.3600000000000003</v>
      </c>
      <c r="H75" s="15">
        <f t="shared" si="60"/>
        <v>2.5199999999999996</v>
      </c>
      <c r="I75" s="15">
        <f t="shared" si="55"/>
        <v>18</v>
      </c>
      <c r="J75" s="15"/>
      <c r="K75" s="15">
        <v>1</v>
      </c>
      <c r="L75" s="15">
        <f t="shared" si="63"/>
        <v>3.3600000000000003</v>
      </c>
      <c r="M75" s="15">
        <f t="shared" si="64"/>
        <v>2.5199999999999996</v>
      </c>
      <c r="N75" s="15">
        <f t="shared" si="65"/>
        <v>4.2</v>
      </c>
      <c r="O75" s="15">
        <f t="shared" si="66"/>
        <v>6.3812398173590221</v>
      </c>
      <c r="P75" s="16"/>
      <c r="Q75" s="16">
        <v>3000</v>
      </c>
      <c r="R75" s="16">
        <f t="shared" si="61"/>
        <v>10.080000000000002</v>
      </c>
    </row>
    <row r="76" spans="1:18" s="89" customFormat="1" ht="15" customHeight="1" x14ac:dyDescent="0.25">
      <c r="A76" s="28" t="s">
        <v>171</v>
      </c>
      <c r="B76" s="88">
        <v>1</v>
      </c>
      <c r="C76" s="91">
        <v>25</v>
      </c>
      <c r="D76" s="14">
        <f t="shared" si="67"/>
        <v>25</v>
      </c>
      <c r="E76" s="37">
        <v>0</v>
      </c>
      <c r="F76" s="15">
        <f t="shared" si="70"/>
        <v>0.74999999999999978</v>
      </c>
      <c r="G76" s="15">
        <f t="shared" si="59"/>
        <v>0</v>
      </c>
      <c r="H76" s="15">
        <f t="shared" si="60"/>
        <v>0</v>
      </c>
      <c r="I76" s="15">
        <f t="shared" si="55"/>
        <v>625</v>
      </c>
      <c r="J76" s="15"/>
      <c r="K76" s="15">
        <v>1</v>
      </c>
      <c r="L76" s="15">
        <f t="shared" si="63"/>
        <v>0</v>
      </c>
      <c r="M76" s="15">
        <f t="shared" si="64"/>
        <v>0</v>
      </c>
      <c r="N76" s="15">
        <f t="shared" si="65"/>
        <v>0</v>
      </c>
      <c r="O76" s="15">
        <f t="shared" si="66"/>
        <v>0</v>
      </c>
      <c r="P76" s="16"/>
      <c r="Q76" s="16">
        <v>3000</v>
      </c>
      <c r="R76" s="16">
        <f t="shared" si="61"/>
        <v>0</v>
      </c>
    </row>
    <row r="77" spans="1:18" s="89" customFormat="1" ht="15" customHeight="1" x14ac:dyDescent="0.25">
      <c r="A77" s="28" t="s">
        <v>172</v>
      </c>
      <c r="B77" s="88">
        <v>1</v>
      </c>
      <c r="C77" s="92">
        <v>30</v>
      </c>
      <c r="D77" s="14">
        <f t="shared" si="67"/>
        <v>30</v>
      </c>
      <c r="E77" s="37">
        <v>0.65</v>
      </c>
      <c r="F77" s="15">
        <f t="shared" si="70"/>
        <v>0.74999999999999978</v>
      </c>
      <c r="G77" s="15">
        <f t="shared" si="59"/>
        <v>19.5</v>
      </c>
      <c r="H77" s="15">
        <f t="shared" si="60"/>
        <v>14.624999999999996</v>
      </c>
      <c r="I77" s="15">
        <f t="shared" si="55"/>
        <v>900</v>
      </c>
      <c r="J77" s="15"/>
      <c r="K77" s="15">
        <v>1</v>
      </c>
      <c r="L77" s="15">
        <f t="shared" si="63"/>
        <v>19.5</v>
      </c>
      <c r="M77" s="15">
        <f t="shared" si="64"/>
        <v>14.624999999999996</v>
      </c>
      <c r="N77" s="15">
        <f t="shared" si="65"/>
        <v>24.374999999999996</v>
      </c>
      <c r="O77" s="15">
        <f t="shared" si="66"/>
        <v>37.033981082887173</v>
      </c>
      <c r="P77" s="16"/>
      <c r="Q77" s="16">
        <v>3000</v>
      </c>
      <c r="R77" s="16">
        <f t="shared" si="61"/>
        <v>58.5</v>
      </c>
    </row>
    <row r="78" spans="1:18" s="89" customFormat="1" ht="15" customHeight="1" x14ac:dyDescent="0.25">
      <c r="A78" s="61" t="s">
        <v>189</v>
      </c>
      <c r="B78" s="88">
        <v>1</v>
      </c>
      <c r="C78" s="14">
        <v>13.8</v>
      </c>
      <c r="D78" s="14">
        <f t="shared" si="67"/>
        <v>13.8</v>
      </c>
      <c r="E78" s="37">
        <v>0.67</v>
      </c>
      <c r="F78" s="15">
        <v>0.81</v>
      </c>
      <c r="G78" s="15">
        <f t="shared" si="59"/>
        <v>9.2460000000000004</v>
      </c>
      <c r="H78" s="15">
        <f t="shared" si="60"/>
        <v>7.4892600000000007</v>
      </c>
      <c r="I78" s="15">
        <f t="shared" si="55"/>
        <v>190.44000000000003</v>
      </c>
      <c r="J78" s="15"/>
      <c r="K78" s="15">
        <v>1</v>
      </c>
      <c r="L78" s="15">
        <f t="shared" si="63"/>
        <v>9.2460000000000004</v>
      </c>
      <c r="M78" s="15">
        <f t="shared" si="64"/>
        <v>7.4892600000000007</v>
      </c>
      <c r="N78" s="15">
        <f t="shared" si="65"/>
        <v>11.898635692700235</v>
      </c>
      <c r="O78" s="15">
        <f t="shared" si="66"/>
        <v>18.078106632025715</v>
      </c>
      <c r="P78" s="16"/>
      <c r="Q78" s="16">
        <v>3000</v>
      </c>
      <c r="R78" s="16">
        <f t="shared" si="61"/>
        <v>27.738</v>
      </c>
    </row>
    <row r="79" spans="1:18" s="89" customFormat="1" ht="15" customHeight="1" thickBot="1" x14ac:dyDescent="0.3">
      <c r="A79" s="61" t="s">
        <v>196</v>
      </c>
      <c r="B79" s="88">
        <v>1</v>
      </c>
      <c r="C79" s="14">
        <v>115</v>
      </c>
      <c r="D79" s="14">
        <f t="shared" si="67"/>
        <v>115</v>
      </c>
      <c r="E79" s="37">
        <v>0.56000000000000005</v>
      </c>
      <c r="F79" s="15">
        <f t="shared" si="70"/>
        <v>0.74999999999999978</v>
      </c>
      <c r="G79" s="15">
        <f t="shared" si="59"/>
        <v>64.400000000000006</v>
      </c>
      <c r="H79" s="15">
        <f t="shared" si="60"/>
        <v>48.29999999999999</v>
      </c>
      <c r="I79" s="15">
        <f t="shared" si="55"/>
        <v>13225</v>
      </c>
      <c r="J79" s="15"/>
      <c r="K79" s="15">
        <v>1</v>
      </c>
      <c r="L79" s="15">
        <f t="shared" si="63"/>
        <v>64.400000000000006</v>
      </c>
      <c r="M79" s="15">
        <f t="shared" si="64"/>
        <v>48.29999999999999</v>
      </c>
      <c r="N79" s="15">
        <f t="shared" si="65"/>
        <v>80.5</v>
      </c>
      <c r="O79" s="15">
        <f t="shared" si="66"/>
        <v>122.30709649938126</v>
      </c>
      <c r="P79" s="16"/>
      <c r="Q79" s="16">
        <v>3000</v>
      </c>
      <c r="R79" s="16">
        <f t="shared" si="61"/>
        <v>193.20000000000002</v>
      </c>
    </row>
    <row r="80" spans="1:18" ht="15" customHeight="1" thickBot="1" x14ac:dyDescent="0.3">
      <c r="A80" s="17" t="s">
        <v>34</v>
      </c>
      <c r="B80" s="6">
        <f>SUM(B9:B79)</f>
        <v>85</v>
      </c>
      <c r="C80" s="18"/>
      <c r="D80" s="18">
        <f>SUM(D9:D79)</f>
        <v>1772.9250000000002</v>
      </c>
      <c r="E80" s="18">
        <f>G80/D80</f>
        <v>0.70368523767220836</v>
      </c>
      <c r="F80" s="18"/>
      <c r="G80" s="18">
        <f>SUM(G9:G79)</f>
        <v>1247.5811500000002</v>
      </c>
      <c r="H80" s="18">
        <f>SUM(H9:H79)</f>
        <v>799.75624989250059</v>
      </c>
      <c r="I80" s="18">
        <f>SUM(I9:I79)</f>
        <v>652198.23642500013</v>
      </c>
      <c r="J80" s="18">
        <f>POWER(D80,2)/I80</f>
        <v>4.8194902716307197</v>
      </c>
      <c r="K80" s="18">
        <v>1</v>
      </c>
      <c r="L80" s="18">
        <f>K80*G80</f>
        <v>1247.5811500000002</v>
      </c>
      <c r="M80" s="18">
        <f>1*H80</f>
        <v>799.75624989250059</v>
      </c>
      <c r="N80" s="18">
        <f>SQRT(POWER(L80,2)+POWER(M80,2))</f>
        <v>1481.9138925988375</v>
      </c>
      <c r="O80" s="18">
        <f>N80*1000/(380*SQRT(3))</f>
        <v>2251.5352231783818</v>
      </c>
      <c r="P80" s="19"/>
      <c r="Q80" s="19"/>
      <c r="R80" s="20">
        <f>SUM(R9:R79)</f>
        <v>5395.4015300000001</v>
      </c>
    </row>
    <row r="81" spans="1:15" x14ac:dyDescent="0.25">
      <c r="L81" s="93"/>
      <c r="M81" s="93"/>
      <c r="N81" s="93"/>
      <c r="O81" s="93"/>
    </row>
    <row r="82" spans="1:15" x14ac:dyDescent="0.25">
      <c r="A82" s="29" t="s">
        <v>201</v>
      </c>
    </row>
    <row r="83" spans="1:15" ht="15.75" thickBot="1" x14ac:dyDescent="0.3">
      <c r="A83" s="29"/>
    </row>
    <row r="84" spans="1:15" ht="49.5" customHeight="1" thickBot="1" x14ac:dyDescent="0.3">
      <c r="A84" s="85" t="s">
        <v>24</v>
      </c>
      <c r="B84" s="107" t="s">
        <v>220</v>
      </c>
      <c r="C84" s="107"/>
      <c r="D84" s="85" t="s">
        <v>26</v>
      </c>
      <c r="E84" s="85" t="s">
        <v>27</v>
      </c>
      <c r="F84" s="85" t="s">
        <v>25</v>
      </c>
      <c r="G84" s="107" t="s">
        <v>28</v>
      </c>
      <c r="H84" s="107"/>
      <c r="I84" s="107"/>
      <c r="J84" s="85" t="s">
        <v>29</v>
      </c>
    </row>
    <row r="85" spans="1:15" ht="15.75" thickBot="1" x14ac:dyDescent="0.3">
      <c r="A85" s="94">
        <v>1</v>
      </c>
      <c r="B85" s="118">
        <v>2</v>
      </c>
      <c r="C85" s="118"/>
      <c r="D85" s="94">
        <v>3</v>
      </c>
      <c r="E85" s="94">
        <v>4</v>
      </c>
      <c r="F85" s="94">
        <v>5</v>
      </c>
      <c r="G85" s="118">
        <v>6</v>
      </c>
      <c r="H85" s="118"/>
      <c r="I85" s="118"/>
      <c r="J85" s="94">
        <v>7</v>
      </c>
    </row>
    <row r="86" spans="1:15" x14ac:dyDescent="0.25">
      <c r="A86" s="95" t="s">
        <v>30</v>
      </c>
      <c r="B86" s="119">
        <f>E86/D86</f>
        <v>0.64104547419019631</v>
      </c>
      <c r="C86" s="119"/>
      <c r="D86" s="96">
        <f>L80</f>
        <v>1247.5811500000002</v>
      </c>
      <c r="E86" s="96">
        <f>M80</f>
        <v>799.75624989250059</v>
      </c>
      <c r="F86" s="96">
        <f>N80</f>
        <v>1481.9138925988375</v>
      </c>
      <c r="G86" s="120"/>
      <c r="H86" s="120"/>
      <c r="I86" s="120"/>
      <c r="J86" s="96"/>
    </row>
    <row r="87" spans="1:15" ht="15.75" thickBot="1" x14ac:dyDescent="0.3">
      <c r="A87" s="97" t="s">
        <v>31</v>
      </c>
      <c r="B87" s="115"/>
      <c r="C87" s="115"/>
      <c r="D87" s="34"/>
      <c r="E87" s="34"/>
      <c r="F87" s="34"/>
      <c r="G87" s="115"/>
      <c r="H87" s="115"/>
      <c r="I87" s="115"/>
      <c r="J87" s="34"/>
    </row>
    <row r="88" spans="1:15" ht="15.75" thickBot="1" x14ac:dyDescent="0.3">
      <c r="A88" s="17" t="s">
        <v>32</v>
      </c>
      <c r="B88" s="116">
        <f>E88/D88</f>
        <v>0.64104547419019631</v>
      </c>
      <c r="C88" s="116"/>
      <c r="D88" s="19">
        <f>D86</f>
        <v>1247.5811500000002</v>
      </c>
      <c r="E88" s="19">
        <f>E86+E87</f>
        <v>799.75624989250059</v>
      </c>
      <c r="F88" s="19">
        <f>SQRT(D88*D88+E88*E88)</f>
        <v>1481.9138925988375</v>
      </c>
      <c r="G88" s="117" t="s">
        <v>136</v>
      </c>
      <c r="H88" s="117"/>
      <c r="I88" s="117"/>
      <c r="J88" s="19">
        <f>F88/(SQRT(3)*380)*1000</f>
        <v>2251.5352231783818</v>
      </c>
    </row>
    <row r="92" spans="1:15" x14ac:dyDescent="0.25">
      <c r="E92" s="98"/>
    </row>
  </sheetData>
  <mergeCells count="32">
    <mergeCell ref="B87:C87"/>
    <mergeCell ref="G87:I87"/>
    <mergeCell ref="B88:C88"/>
    <mergeCell ref="G88:I88"/>
    <mergeCell ref="B84:C84"/>
    <mergeCell ref="G84:I84"/>
    <mergeCell ref="B85:C85"/>
    <mergeCell ref="G85:I85"/>
    <mergeCell ref="B86:C86"/>
    <mergeCell ref="G86:I86"/>
    <mergeCell ref="Q4:Q7"/>
    <mergeCell ref="R4:R7"/>
    <mergeCell ref="A5:D5"/>
    <mergeCell ref="E5:F5"/>
    <mergeCell ref="G5:G7"/>
    <mergeCell ref="H5:H7"/>
    <mergeCell ref="I5:I7"/>
    <mergeCell ref="L5:L7"/>
    <mergeCell ref="M5:M7"/>
    <mergeCell ref="A4:F4"/>
    <mergeCell ref="G4:I4"/>
    <mergeCell ref="J4:J7"/>
    <mergeCell ref="K4:K7"/>
    <mergeCell ref="L4:N4"/>
    <mergeCell ref="O4:O7"/>
    <mergeCell ref="E6:E7"/>
    <mergeCell ref="N5:N7"/>
    <mergeCell ref="A6:A7"/>
    <mergeCell ref="B6:B7"/>
    <mergeCell ref="C6:D6"/>
    <mergeCell ref="P4:P7"/>
    <mergeCell ref="F6:F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49"/>
  <sheetViews>
    <sheetView showRuler="0" zoomScale="85" zoomScaleNormal="85" zoomScaleSheetLayoutView="85" zoomScalePageLayoutView="40" workbookViewId="0">
      <selection activeCell="A2" sqref="A1:XFD1048576"/>
    </sheetView>
  </sheetViews>
  <sheetFormatPr defaultRowHeight="15" x14ac:dyDescent="0.25"/>
  <cols>
    <col min="1" max="1" width="42.5703125" style="12" bestFit="1" customWidth="1"/>
    <col min="2" max="2" width="11.28515625" style="12" customWidth="1"/>
    <col min="3" max="3" width="10.7109375" style="12" customWidth="1"/>
    <col min="4" max="4" width="12.7109375" style="12" customWidth="1"/>
    <col min="5" max="5" width="12.140625" style="12" customWidth="1"/>
    <col min="6" max="7" width="9.140625" style="12"/>
    <col min="8" max="8" width="11.7109375" style="12" customWidth="1"/>
    <col min="9" max="9" width="11.140625" style="12" customWidth="1"/>
    <col min="10" max="10" width="21.85546875" style="12" customWidth="1"/>
    <col min="11" max="11" width="11.42578125" style="12" customWidth="1"/>
    <col min="12" max="12" width="19.28515625" style="12" customWidth="1"/>
    <col min="13" max="13" width="21.140625" style="12" customWidth="1"/>
    <col min="14" max="14" width="22.140625" style="12" customWidth="1"/>
    <col min="15" max="15" width="20.5703125" style="12" customWidth="1"/>
    <col min="16" max="17" width="20.7109375" style="12" customWidth="1"/>
    <col min="18" max="18" width="25.5703125" style="12" customWidth="1"/>
    <col min="19" max="16384" width="9.140625" style="12"/>
  </cols>
  <sheetData>
    <row r="2" spans="1:18" x14ac:dyDescent="0.25">
      <c r="A2" s="12" t="s">
        <v>37</v>
      </c>
    </row>
    <row r="3" spans="1:18" ht="15.75" thickBot="1" x14ac:dyDescent="0.3"/>
    <row r="4" spans="1:18" ht="15.75" customHeight="1" thickBot="1" x14ac:dyDescent="0.3">
      <c r="A4" s="109" t="s">
        <v>22</v>
      </c>
      <c r="B4" s="109"/>
      <c r="C4" s="109"/>
      <c r="D4" s="109"/>
      <c r="E4" s="109"/>
      <c r="F4" s="109"/>
      <c r="G4" s="109" t="s">
        <v>38</v>
      </c>
      <c r="H4" s="109"/>
      <c r="I4" s="109"/>
      <c r="J4" s="102" t="s">
        <v>41</v>
      </c>
      <c r="K4" s="102" t="s">
        <v>42</v>
      </c>
      <c r="L4" s="109" t="s">
        <v>10</v>
      </c>
      <c r="M4" s="109"/>
      <c r="N4" s="109"/>
      <c r="O4" s="102" t="s">
        <v>16</v>
      </c>
      <c r="P4" s="102" t="s">
        <v>19</v>
      </c>
      <c r="Q4" s="102" t="s">
        <v>20</v>
      </c>
      <c r="R4" s="102" t="s">
        <v>21</v>
      </c>
    </row>
    <row r="5" spans="1:18" ht="15" customHeight="1" thickBot="1" x14ac:dyDescent="0.3">
      <c r="A5" s="106" t="s">
        <v>4</v>
      </c>
      <c r="B5" s="106"/>
      <c r="C5" s="106"/>
      <c r="D5" s="106"/>
      <c r="E5" s="105" t="s">
        <v>7</v>
      </c>
      <c r="F5" s="105"/>
      <c r="G5" s="111" t="s">
        <v>14</v>
      </c>
      <c r="H5" s="113" t="s">
        <v>13</v>
      </c>
      <c r="I5" s="113" t="s">
        <v>12</v>
      </c>
      <c r="J5" s="103"/>
      <c r="K5" s="103"/>
      <c r="L5" s="114" t="s">
        <v>17</v>
      </c>
      <c r="M5" s="102" t="s">
        <v>36</v>
      </c>
      <c r="N5" s="102" t="s">
        <v>43</v>
      </c>
      <c r="O5" s="103"/>
      <c r="P5" s="103"/>
      <c r="Q5" s="103"/>
      <c r="R5" s="103"/>
    </row>
    <row r="6" spans="1:18" ht="43.5" customHeight="1" thickBot="1" x14ac:dyDescent="0.3">
      <c r="A6" s="105" t="s">
        <v>0</v>
      </c>
      <c r="B6" s="107" t="s">
        <v>3</v>
      </c>
      <c r="C6" s="108" t="s">
        <v>1</v>
      </c>
      <c r="D6" s="109"/>
      <c r="E6" s="102" t="s">
        <v>39</v>
      </c>
      <c r="F6" s="102" t="s">
        <v>40</v>
      </c>
      <c r="G6" s="112"/>
      <c r="H6" s="112"/>
      <c r="I6" s="112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45.75" thickBot="1" x14ac:dyDescent="0.3">
      <c r="A7" s="106"/>
      <c r="B7" s="106"/>
      <c r="C7" s="86" t="s">
        <v>2</v>
      </c>
      <c r="D7" s="86" t="s">
        <v>15</v>
      </c>
      <c r="E7" s="110"/>
      <c r="F7" s="110"/>
      <c r="G7" s="110"/>
      <c r="H7" s="110"/>
      <c r="I7" s="110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s="89" customFormat="1" ht="15" customHeight="1" x14ac:dyDescent="0.25">
      <c r="A9" s="62" t="s">
        <v>173</v>
      </c>
      <c r="B9" s="88">
        <v>1</v>
      </c>
      <c r="C9" s="14">
        <f>'МСС секция 1'!D56</f>
        <v>755.7800000000002</v>
      </c>
      <c r="D9" s="36">
        <f t="shared" ref="D9:D27" si="0">B9*C9</f>
        <v>755.7800000000002</v>
      </c>
      <c r="E9" s="37">
        <f>'МСС секция 1'!E56</f>
        <v>0.64126372753976002</v>
      </c>
      <c r="F9" s="37">
        <f>M9/L9</f>
        <v>0.78437013133867095</v>
      </c>
      <c r="G9" s="37">
        <f t="shared" ref="G9:G27" si="1">D9*E9</f>
        <v>484.65429999999998</v>
      </c>
      <c r="H9" s="37">
        <f t="shared" ref="H9:H27" si="2">G9*F9</f>
        <v>380.14835694485163</v>
      </c>
      <c r="I9" s="37">
        <f t="shared" ref="I9:I27" si="3">B9*POWER(C9,2)</f>
        <v>571203.40840000031</v>
      </c>
      <c r="J9" s="15"/>
      <c r="K9" s="37">
        <v>1</v>
      </c>
      <c r="L9" s="37">
        <f>'МСС секция 1'!L56</f>
        <v>450.728499</v>
      </c>
      <c r="M9" s="37">
        <f>'МСС секция 1'!M56</f>
        <v>353.53797195871203</v>
      </c>
      <c r="N9" s="37">
        <f>'МСС секция 1'!N56</f>
        <v>572.83966118580861</v>
      </c>
      <c r="O9" s="37">
        <f>'МСС секция 1'!O56</f>
        <v>870.33982260031746</v>
      </c>
      <c r="P9" s="16"/>
      <c r="Q9" s="38"/>
      <c r="R9" s="38">
        <f>'МСС секция 1'!R56</f>
        <v>2958.3404499999997</v>
      </c>
    </row>
    <row r="10" spans="1:18" s="89" customFormat="1" ht="15" customHeight="1" x14ac:dyDescent="0.25">
      <c r="A10" s="59" t="s">
        <v>199</v>
      </c>
      <c r="B10" s="40"/>
      <c r="C10" s="40"/>
      <c r="D10" s="36"/>
      <c r="E10" s="37"/>
      <c r="F10" s="37"/>
      <c r="G10" s="37"/>
      <c r="H10" s="37"/>
      <c r="I10" s="37"/>
      <c r="J10" s="40"/>
      <c r="K10" s="37"/>
      <c r="L10" s="37"/>
      <c r="M10" s="37"/>
      <c r="N10" s="37"/>
      <c r="O10" s="37"/>
      <c r="P10" s="40"/>
      <c r="Q10" s="38"/>
      <c r="R10" s="38"/>
    </row>
    <row r="11" spans="1:18" s="89" customFormat="1" ht="15" customHeight="1" x14ac:dyDescent="0.25">
      <c r="A11" s="70" t="s">
        <v>174</v>
      </c>
      <c r="B11" s="88">
        <v>1</v>
      </c>
      <c r="C11" s="90">
        <v>0.1</v>
      </c>
      <c r="D11" s="14">
        <f t="shared" ref="D11:D17" si="4">B11*C11</f>
        <v>0.1</v>
      </c>
      <c r="E11" s="37">
        <v>0.62</v>
      </c>
      <c r="F11" s="15">
        <f t="shared" ref="F11:F17" si="5">TAN(ACOS(0.8))</f>
        <v>0.74999999999999978</v>
      </c>
      <c r="G11" s="15">
        <f t="shared" ref="G11:G17" si="6">D11*E11</f>
        <v>6.2E-2</v>
      </c>
      <c r="H11" s="15">
        <f t="shared" ref="H11:H17" si="7">G11*F11</f>
        <v>4.6499999999999986E-2</v>
      </c>
      <c r="I11" s="15">
        <f t="shared" ref="I11:I13" si="8">B11*POWER(C11,2)</f>
        <v>1.0000000000000002E-2</v>
      </c>
      <c r="J11" s="40"/>
      <c r="K11" s="37">
        <v>1</v>
      </c>
      <c r="L11" s="37">
        <f t="shared" ref="L11:L17" si="9">K11*G11</f>
        <v>6.2E-2</v>
      </c>
      <c r="M11" s="37">
        <f t="shared" ref="M11:M17" si="10">1*H11</f>
        <v>4.6499999999999986E-2</v>
      </c>
      <c r="N11" s="37">
        <f t="shared" ref="N11:N17" si="11">SQRT(POWER(L11,2)+POWER(M11,2))</f>
        <v>7.7499999999999986E-2</v>
      </c>
      <c r="O11" s="37">
        <f t="shared" ref="O11:O17" si="12">N11*1000/(380*SQRT(3))</f>
        <v>0.11774906805841051</v>
      </c>
      <c r="P11" s="40"/>
      <c r="Q11" s="38">
        <v>6500</v>
      </c>
      <c r="R11" s="38">
        <f t="shared" ref="R11:R17" si="13">L11*Q11/1000</f>
        <v>0.40300000000000002</v>
      </c>
    </row>
    <row r="12" spans="1:18" s="89" customFormat="1" ht="15" customHeight="1" x14ac:dyDescent="0.25">
      <c r="A12" s="71" t="s">
        <v>145</v>
      </c>
      <c r="B12" s="88">
        <v>1</v>
      </c>
      <c r="C12" s="90">
        <v>4.4000000000000004</v>
      </c>
      <c r="D12" s="14">
        <f t="shared" si="4"/>
        <v>4.4000000000000004</v>
      </c>
      <c r="E12" s="37">
        <v>0.62</v>
      </c>
      <c r="F12" s="15">
        <f>TAN(ACOS(0.86))</f>
        <v>0.59336515451967775</v>
      </c>
      <c r="G12" s="15">
        <f t="shared" si="6"/>
        <v>2.7280000000000002</v>
      </c>
      <c r="H12" s="15">
        <f t="shared" si="7"/>
        <v>1.6187001415296811</v>
      </c>
      <c r="I12" s="15">
        <f t="shared" si="8"/>
        <v>19.360000000000003</v>
      </c>
      <c r="J12" s="40"/>
      <c r="K12" s="37">
        <v>1</v>
      </c>
      <c r="L12" s="37">
        <f t="shared" si="9"/>
        <v>2.7280000000000002</v>
      </c>
      <c r="M12" s="37">
        <f t="shared" si="10"/>
        <v>1.6187001415296811</v>
      </c>
      <c r="N12" s="37">
        <f t="shared" si="11"/>
        <v>3.172093023255814</v>
      </c>
      <c r="O12" s="37">
        <f t="shared" si="12"/>
        <v>4.8194967391349426</v>
      </c>
      <c r="P12" s="40"/>
      <c r="Q12" s="38">
        <v>6500</v>
      </c>
      <c r="R12" s="38">
        <f t="shared" si="13"/>
        <v>17.731999999999999</v>
      </c>
    </row>
    <row r="13" spans="1:18" s="89" customFormat="1" ht="15" customHeight="1" x14ac:dyDescent="0.25">
      <c r="A13" s="71" t="s">
        <v>144</v>
      </c>
      <c r="B13" s="88">
        <v>1</v>
      </c>
      <c r="C13" s="90">
        <v>4.4000000000000004</v>
      </c>
      <c r="D13" s="14">
        <f t="shared" si="4"/>
        <v>4.4000000000000004</v>
      </c>
      <c r="E13" s="37">
        <v>0.62</v>
      </c>
      <c r="F13" s="15">
        <f>TAN(ACOS(0.86))</f>
        <v>0.59336515451967775</v>
      </c>
      <c r="G13" s="15">
        <f t="shared" si="6"/>
        <v>2.7280000000000002</v>
      </c>
      <c r="H13" s="15">
        <f t="shared" si="7"/>
        <v>1.6187001415296811</v>
      </c>
      <c r="I13" s="15">
        <f t="shared" si="8"/>
        <v>19.360000000000003</v>
      </c>
      <c r="J13" s="40"/>
      <c r="K13" s="37">
        <v>1</v>
      </c>
      <c r="L13" s="37">
        <f t="shared" si="9"/>
        <v>2.7280000000000002</v>
      </c>
      <c r="M13" s="37">
        <f t="shared" si="10"/>
        <v>1.6187001415296811</v>
      </c>
      <c r="N13" s="37">
        <f t="shared" si="11"/>
        <v>3.172093023255814</v>
      </c>
      <c r="O13" s="37">
        <f t="shared" si="12"/>
        <v>4.8194967391349426</v>
      </c>
      <c r="P13" s="40"/>
      <c r="Q13" s="38">
        <v>6500</v>
      </c>
      <c r="R13" s="38">
        <f t="shared" si="13"/>
        <v>17.731999999999999</v>
      </c>
    </row>
    <row r="14" spans="1:18" s="89" customFormat="1" ht="15" customHeight="1" x14ac:dyDescent="0.25">
      <c r="A14" s="71" t="s">
        <v>175</v>
      </c>
      <c r="B14" s="88">
        <v>1</v>
      </c>
      <c r="C14" s="90">
        <v>40</v>
      </c>
      <c r="D14" s="14">
        <f t="shared" si="4"/>
        <v>40</v>
      </c>
      <c r="E14" s="37">
        <v>0.62</v>
      </c>
      <c r="F14" s="15">
        <f>TAN(ACOS(0.97))</f>
        <v>0.25062362435346841</v>
      </c>
      <c r="G14" s="15">
        <f t="shared" si="6"/>
        <v>24.8</v>
      </c>
      <c r="H14" s="15">
        <f t="shared" si="7"/>
        <v>6.2154658839660168</v>
      </c>
      <c r="I14" s="15">
        <f>B14*POWER(C14,2)</f>
        <v>1600</v>
      </c>
      <c r="J14" s="40"/>
      <c r="K14" s="37">
        <v>1</v>
      </c>
      <c r="L14" s="37">
        <f t="shared" si="9"/>
        <v>24.8</v>
      </c>
      <c r="M14" s="37">
        <f t="shared" si="10"/>
        <v>6.2154658839660168</v>
      </c>
      <c r="N14" s="37">
        <f t="shared" si="11"/>
        <v>25.567010309278352</v>
      </c>
      <c r="O14" s="37">
        <f t="shared" si="12"/>
        <v>38.8450533800942</v>
      </c>
      <c r="P14" s="40"/>
      <c r="Q14" s="38">
        <v>6500</v>
      </c>
      <c r="R14" s="38">
        <f t="shared" si="13"/>
        <v>161.19999999999999</v>
      </c>
    </row>
    <row r="15" spans="1:18" s="89" customFormat="1" ht="15" customHeight="1" x14ac:dyDescent="0.25">
      <c r="A15" s="71" t="s">
        <v>176</v>
      </c>
      <c r="B15" s="88">
        <v>1</v>
      </c>
      <c r="C15" s="90">
        <v>0.25</v>
      </c>
      <c r="D15" s="14">
        <f t="shared" si="4"/>
        <v>0.25</v>
      </c>
      <c r="E15" s="37">
        <v>0.62</v>
      </c>
      <c r="F15" s="15">
        <f>TAN(ACOS(1))</f>
        <v>0</v>
      </c>
      <c r="G15" s="15">
        <f t="shared" si="6"/>
        <v>0.155</v>
      </c>
      <c r="H15" s="15">
        <f t="shared" si="7"/>
        <v>0</v>
      </c>
      <c r="I15" s="15">
        <f t="shared" ref="I15:I17" si="14">B15*POWER(C15,2)</f>
        <v>6.25E-2</v>
      </c>
      <c r="J15" s="40"/>
      <c r="K15" s="37">
        <v>1</v>
      </c>
      <c r="L15" s="37">
        <f t="shared" si="9"/>
        <v>0.155</v>
      </c>
      <c r="M15" s="37">
        <f t="shared" si="10"/>
        <v>0</v>
      </c>
      <c r="N15" s="37">
        <f t="shared" si="11"/>
        <v>0.155</v>
      </c>
      <c r="O15" s="37">
        <f t="shared" si="12"/>
        <v>0.23549813611682105</v>
      </c>
      <c r="P15" s="40"/>
      <c r="Q15" s="38">
        <v>6500</v>
      </c>
      <c r="R15" s="38">
        <f t="shared" si="13"/>
        <v>1.0075000000000001</v>
      </c>
    </row>
    <row r="16" spans="1:18" s="89" customFormat="1" ht="15" customHeight="1" x14ac:dyDescent="0.25">
      <c r="A16" s="71" t="s">
        <v>177</v>
      </c>
      <c r="B16" s="87">
        <v>1</v>
      </c>
      <c r="C16" s="90">
        <v>5</v>
      </c>
      <c r="D16" s="14">
        <f t="shared" si="4"/>
        <v>5</v>
      </c>
      <c r="E16" s="37">
        <v>0.62</v>
      </c>
      <c r="F16" s="15">
        <f t="shared" si="5"/>
        <v>0.74999999999999978</v>
      </c>
      <c r="G16" s="15">
        <f t="shared" si="6"/>
        <v>3.1</v>
      </c>
      <c r="H16" s="15">
        <f t="shared" si="7"/>
        <v>2.3249999999999993</v>
      </c>
      <c r="I16" s="15">
        <f t="shared" si="14"/>
        <v>25</v>
      </c>
      <c r="J16" s="40"/>
      <c r="K16" s="37">
        <v>1</v>
      </c>
      <c r="L16" s="37">
        <f t="shared" si="9"/>
        <v>3.1</v>
      </c>
      <c r="M16" s="37">
        <f t="shared" si="10"/>
        <v>2.3249999999999993</v>
      </c>
      <c r="N16" s="37">
        <f t="shared" si="11"/>
        <v>3.8749999999999996</v>
      </c>
      <c r="O16" s="37">
        <f t="shared" si="12"/>
        <v>5.8874534029205261</v>
      </c>
      <c r="P16" s="40"/>
      <c r="Q16" s="38">
        <v>6500</v>
      </c>
      <c r="R16" s="38">
        <f t="shared" si="13"/>
        <v>20.149999999999999</v>
      </c>
    </row>
    <row r="17" spans="1:18" s="89" customFormat="1" ht="15" customHeight="1" x14ac:dyDescent="0.25">
      <c r="A17" s="72" t="s">
        <v>178</v>
      </c>
      <c r="B17" s="87">
        <v>1</v>
      </c>
      <c r="C17" s="14"/>
      <c r="D17" s="14">
        <f t="shared" si="4"/>
        <v>0</v>
      </c>
      <c r="E17" s="37"/>
      <c r="F17" s="15">
        <f t="shared" si="5"/>
        <v>0.74999999999999978</v>
      </c>
      <c r="G17" s="15">
        <f t="shared" si="6"/>
        <v>0</v>
      </c>
      <c r="H17" s="15">
        <f t="shared" si="7"/>
        <v>0</v>
      </c>
      <c r="I17" s="15">
        <f t="shared" si="14"/>
        <v>0</v>
      </c>
      <c r="J17" s="40"/>
      <c r="K17" s="37">
        <v>1</v>
      </c>
      <c r="L17" s="37">
        <f t="shared" si="9"/>
        <v>0</v>
      </c>
      <c r="M17" s="37">
        <f t="shared" si="10"/>
        <v>0</v>
      </c>
      <c r="N17" s="37">
        <f t="shared" si="11"/>
        <v>0</v>
      </c>
      <c r="O17" s="37">
        <f t="shared" si="12"/>
        <v>0</v>
      </c>
      <c r="P17" s="40"/>
      <c r="Q17" s="38">
        <v>6500</v>
      </c>
      <c r="R17" s="38">
        <f t="shared" si="13"/>
        <v>0</v>
      </c>
    </row>
    <row r="18" spans="1:18" s="89" customFormat="1" ht="15" customHeight="1" x14ac:dyDescent="0.25">
      <c r="A18" s="59" t="s">
        <v>179</v>
      </c>
      <c r="B18" s="40"/>
      <c r="C18" s="40"/>
      <c r="D18" s="36"/>
      <c r="E18" s="37"/>
      <c r="F18" s="37"/>
      <c r="G18" s="37"/>
      <c r="H18" s="37"/>
      <c r="I18" s="37"/>
      <c r="J18" s="40"/>
      <c r="K18" s="37"/>
      <c r="L18" s="37"/>
      <c r="M18" s="37"/>
      <c r="N18" s="37"/>
      <c r="O18" s="37"/>
      <c r="P18" s="40"/>
      <c r="Q18" s="38"/>
      <c r="R18" s="38"/>
    </row>
    <row r="19" spans="1:18" s="89" customFormat="1" ht="15" customHeight="1" x14ac:dyDescent="0.25">
      <c r="A19" s="63" t="s">
        <v>191</v>
      </c>
      <c r="B19" s="40">
        <v>2</v>
      </c>
      <c r="C19" s="40">
        <v>90</v>
      </c>
      <c r="D19" s="36">
        <f t="shared" si="0"/>
        <v>180</v>
      </c>
      <c r="E19" s="37">
        <v>1</v>
      </c>
      <c r="F19" s="37">
        <f t="shared" ref="F19:F27" si="15">TAN(ACOS(0.98))</f>
        <v>0.20305866063400418</v>
      </c>
      <c r="G19" s="37">
        <f t="shared" si="1"/>
        <v>180</v>
      </c>
      <c r="H19" s="37">
        <f t="shared" si="2"/>
        <v>36.550558914120757</v>
      </c>
      <c r="I19" s="37">
        <f t="shared" si="3"/>
        <v>16200</v>
      </c>
      <c r="J19" s="40"/>
      <c r="K19" s="37">
        <v>1</v>
      </c>
      <c r="L19" s="37">
        <f t="shared" ref="L19:L36" si="16">K19*G19</f>
        <v>180</v>
      </c>
      <c r="M19" s="37">
        <f t="shared" ref="M19:M36" si="17">1*H19</f>
        <v>36.550558914120757</v>
      </c>
      <c r="N19" s="37">
        <f t="shared" ref="N19:N36" si="18">SQRT(POWER(L19,2)+POWER(M19,2))</f>
        <v>183.67346938775512</v>
      </c>
      <c r="O19" s="37">
        <f t="shared" ref="O19:O36" si="19">N19*1000/(380*SQRT(3))</f>
        <v>279.06296577371819</v>
      </c>
      <c r="P19" s="40"/>
      <c r="Q19" s="38">
        <v>6500</v>
      </c>
      <c r="R19" s="38">
        <f t="shared" ref="R19:R27" si="20">L19*Q19/1000</f>
        <v>1170</v>
      </c>
    </row>
    <row r="20" spans="1:18" s="89" customFormat="1" ht="15" customHeight="1" x14ac:dyDescent="0.25">
      <c r="A20" s="60" t="s">
        <v>193</v>
      </c>
      <c r="B20" s="40">
        <v>1</v>
      </c>
      <c r="C20" s="40">
        <v>5.5</v>
      </c>
      <c r="D20" s="36">
        <f t="shared" si="0"/>
        <v>5.5</v>
      </c>
      <c r="E20" s="37">
        <v>0.65</v>
      </c>
      <c r="F20" s="37">
        <f>TAN(ACOS(0.8))</f>
        <v>0.74999999999999978</v>
      </c>
      <c r="G20" s="37">
        <f t="shared" si="1"/>
        <v>3.5750000000000002</v>
      </c>
      <c r="H20" s="37">
        <f t="shared" si="2"/>
        <v>2.6812499999999995</v>
      </c>
      <c r="I20" s="37">
        <f t="shared" si="3"/>
        <v>30.25</v>
      </c>
      <c r="J20" s="40"/>
      <c r="K20" s="37">
        <v>1</v>
      </c>
      <c r="L20" s="37">
        <f t="shared" si="16"/>
        <v>3.5750000000000002</v>
      </c>
      <c r="M20" s="37">
        <f t="shared" si="17"/>
        <v>2.6812499999999995</v>
      </c>
      <c r="N20" s="37">
        <f t="shared" si="18"/>
        <v>4.46875</v>
      </c>
      <c r="O20" s="37">
        <f t="shared" si="19"/>
        <v>6.7895631985293168</v>
      </c>
      <c r="P20" s="40"/>
      <c r="Q20" s="38">
        <v>6500</v>
      </c>
      <c r="R20" s="38">
        <f t="shared" si="20"/>
        <v>23.237500000000001</v>
      </c>
    </row>
    <row r="21" spans="1:18" s="89" customFormat="1" ht="15" customHeight="1" x14ac:dyDescent="0.25">
      <c r="A21" s="60" t="s">
        <v>194</v>
      </c>
      <c r="B21" s="40">
        <v>1</v>
      </c>
      <c r="C21" s="40">
        <v>5.5</v>
      </c>
      <c r="D21" s="36">
        <f t="shared" si="0"/>
        <v>5.5</v>
      </c>
      <c r="E21" s="37">
        <v>0.56000000000000005</v>
      </c>
      <c r="F21" s="37">
        <f>TAN(ACOS(0.8))</f>
        <v>0.74999999999999978</v>
      </c>
      <c r="G21" s="37">
        <f t="shared" si="1"/>
        <v>3.08</v>
      </c>
      <c r="H21" s="37">
        <f t="shared" si="2"/>
        <v>2.3099999999999992</v>
      </c>
      <c r="I21" s="37">
        <f t="shared" si="3"/>
        <v>30.25</v>
      </c>
      <c r="J21" s="40"/>
      <c r="K21" s="37">
        <v>1</v>
      </c>
      <c r="L21" s="37">
        <f t="shared" si="16"/>
        <v>3.08</v>
      </c>
      <c r="M21" s="37">
        <f t="shared" si="17"/>
        <v>2.3099999999999992</v>
      </c>
      <c r="N21" s="37">
        <f t="shared" si="18"/>
        <v>3.8499999999999996</v>
      </c>
      <c r="O21" s="37">
        <f t="shared" si="19"/>
        <v>5.8494698325791026</v>
      </c>
      <c r="P21" s="40"/>
      <c r="Q21" s="38">
        <v>6500</v>
      </c>
      <c r="R21" s="38">
        <f t="shared" si="20"/>
        <v>20.02</v>
      </c>
    </row>
    <row r="22" spans="1:18" s="89" customFormat="1" ht="15" customHeight="1" x14ac:dyDescent="0.25">
      <c r="A22" s="60" t="s">
        <v>180</v>
      </c>
      <c r="B22" s="40">
        <v>2</v>
      </c>
      <c r="C22" s="40">
        <v>5.5</v>
      </c>
      <c r="D22" s="36">
        <f t="shared" si="0"/>
        <v>11</v>
      </c>
      <c r="E22" s="37">
        <v>0.56000000000000005</v>
      </c>
      <c r="F22" s="37">
        <f t="shared" ref="F22:F26" si="21">TAN(ACOS(0.8))</f>
        <v>0.74999999999999978</v>
      </c>
      <c r="G22" s="37">
        <f t="shared" si="1"/>
        <v>6.16</v>
      </c>
      <c r="H22" s="37">
        <f t="shared" si="2"/>
        <v>4.6199999999999983</v>
      </c>
      <c r="I22" s="37">
        <f t="shared" si="3"/>
        <v>60.5</v>
      </c>
      <c r="J22" s="40"/>
      <c r="K22" s="37">
        <v>1</v>
      </c>
      <c r="L22" s="37">
        <f t="shared" si="16"/>
        <v>6.16</v>
      </c>
      <c r="M22" s="37">
        <f t="shared" si="17"/>
        <v>4.6199999999999983</v>
      </c>
      <c r="N22" s="37">
        <f t="shared" si="18"/>
        <v>7.6999999999999993</v>
      </c>
      <c r="O22" s="37">
        <f t="shared" si="19"/>
        <v>11.698939665158205</v>
      </c>
      <c r="P22" s="40"/>
      <c r="Q22" s="38">
        <v>6500</v>
      </c>
      <c r="R22" s="38">
        <f t="shared" si="20"/>
        <v>40.04</v>
      </c>
    </row>
    <row r="23" spans="1:18" s="89" customFormat="1" ht="15" customHeight="1" x14ac:dyDescent="0.25">
      <c r="A23" s="60" t="s">
        <v>181</v>
      </c>
      <c r="B23" s="40">
        <v>2</v>
      </c>
      <c r="C23" s="40">
        <v>0.37</v>
      </c>
      <c r="D23" s="36">
        <f t="shared" si="0"/>
        <v>0.74</v>
      </c>
      <c r="E23" s="37">
        <v>0.56000000000000005</v>
      </c>
      <c r="F23" s="37">
        <f t="shared" si="21"/>
        <v>0.74999999999999978</v>
      </c>
      <c r="G23" s="37">
        <f t="shared" si="1"/>
        <v>0.41440000000000005</v>
      </c>
      <c r="H23" s="37">
        <f t="shared" si="2"/>
        <v>0.31079999999999997</v>
      </c>
      <c r="I23" s="37">
        <f t="shared" si="3"/>
        <v>0.27379999999999999</v>
      </c>
      <c r="J23" s="40"/>
      <c r="K23" s="37">
        <v>1</v>
      </c>
      <c r="L23" s="37">
        <f t="shared" si="16"/>
        <v>0.41440000000000005</v>
      </c>
      <c r="M23" s="37">
        <f t="shared" si="17"/>
        <v>0.31079999999999997</v>
      </c>
      <c r="N23" s="37">
        <f t="shared" si="18"/>
        <v>0.51800000000000002</v>
      </c>
      <c r="O23" s="37">
        <f t="shared" si="19"/>
        <v>0.78701957747427942</v>
      </c>
      <c r="P23" s="40"/>
      <c r="Q23" s="38">
        <v>6500</v>
      </c>
      <c r="R23" s="38">
        <f t="shared" si="20"/>
        <v>2.6936000000000004</v>
      </c>
    </row>
    <row r="24" spans="1:18" s="89" customFormat="1" ht="15" customHeight="1" x14ac:dyDescent="0.25">
      <c r="A24" s="60" t="s">
        <v>182</v>
      </c>
      <c r="B24" s="40">
        <v>2</v>
      </c>
      <c r="C24" s="40">
        <v>2.2000000000000002</v>
      </c>
      <c r="D24" s="36">
        <f t="shared" si="0"/>
        <v>4.4000000000000004</v>
      </c>
      <c r="E24" s="37">
        <v>0.56000000000000005</v>
      </c>
      <c r="F24" s="37">
        <f t="shared" si="21"/>
        <v>0.74999999999999978</v>
      </c>
      <c r="G24" s="37">
        <f t="shared" si="1"/>
        <v>2.4640000000000004</v>
      </c>
      <c r="H24" s="37">
        <f t="shared" si="2"/>
        <v>1.8479999999999999</v>
      </c>
      <c r="I24" s="37">
        <f t="shared" si="3"/>
        <v>9.6800000000000015</v>
      </c>
      <c r="J24" s="40"/>
      <c r="K24" s="37">
        <v>1</v>
      </c>
      <c r="L24" s="37">
        <f t="shared" si="16"/>
        <v>2.4640000000000004</v>
      </c>
      <c r="M24" s="37">
        <f t="shared" si="17"/>
        <v>1.8479999999999999</v>
      </c>
      <c r="N24" s="37">
        <f t="shared" si="18"/>
        <v>3.08</v>
      </c>
      <c r="O24" s="37">
        <f t="shared" si="19"/>
        <v>4.6795758660632831</v>
      </c>
      <c r="P24" s="40"/>
      <c r="Q24" s="38">
        <v>6500</v>
      </c>
      <c r="R24" s="38">
        <f t="shared" si="20"/>
        <v>16.016000000000002</v>
      </c>
    </row>
    <row r="25" spans="1:18" s="89" customFormat="1" ht="15" customHeight="1" x14ac:dyDescent="0.25">
      <c r="A25" s="60" t="s">
        <v>183</v>
      </c>
      <c r="B25" s="40">
        <v>2</v>
      </c>
      <c r="C25" s="40">
        <v>0.55000000000000004</v>
      </c>
      <c r="D25" s="36">
        <f t="shared" si="0"/>
        <v>1.1000000000000001</v>
      </c>
      <c r="E25" s="37">
        <v>0.56000000000000005</v>
      </c>
      <c r="F25" s="37">
        <f t="shared" si="21"/>
        <v>0.74999999999999978</v>
      </c>
      <c r="G25" s="37">
        <f t="shared" si="1"/>
        <v>0.6160000000000001</v>
      </c>
      <c r="H25" s="37">
        <f t="shared" si="2"/>
        <v>0.46199999999999997</v>
      </c>
      <c r="I25" s="37">
        <f t="shared" si="3"/>
        <v>0.60500000000000009</v>
      </c>
      <c r="J25" s="40"/>
      <c r="K25" s="37">
        <v>1</v>
      </c>
      <c r="L25" s="37">
        <f t="shared" si="16"/>
        <v>0.6160000000000001</v>
      </c>
      <c r="M25" s="37">
        <f t="shared" si="17"/>
        <v>0.46199999999999997</v>
      </c>
      <c r="N25" s="37">
        <f t="shared" si="18"/>
        <v>0.77</v>
      </c>
      <c r="O25" s="37">
        <f t="shared" si="19"/>
        <v>1.1698939665158208</v>
      </c>
      <c r="P25" s="40"/>
      <c r="Q25" s="38">
        <v>6500</v>
      </c>
      <c r="R25" s="38">
        <f t="shared" si="20"/>
        <v>4.0040000000000004</v>
      </c>
    </row>
    <row r="26" spans="1:18" s="89" customFormat="1" ht="15" customHeight="1" x14ac:dyDescent="0.25">
      <c r="A26" s="60" t="s">
        <v>184</v>
      </c>
      <c r="B26" s="40">
        <v>1</v>
      </c>
      <c r="C26" s="40">
        <v>3</v>
      </c>
      <c r="D26" s="36">
        <f t="shared" si="0"/>
        <v>3</v>
      </c>
      <c r="E26" s="37">
        <v>0.56000000000000005</v>
      </c>
      <c r="F26" s="37">
        <f t="shared" si="21"/>
        <v>0.74999999999999978</v>
      </c>
      <c r="G26" s="37">
        <f t="shared" si="1"/>
        <v>1.6800000000000002</v>
      </c>
      <c r="H26" s="37">
        <f t="shared" si="2"/>
        <v>1.2599999999999998</v>
      </c>
      <c r="I26" s="37">
        <f t="shared" si="3"/>
        <v>9</v>
      </c>
      <c r="J26" s="40"/>
      <c r="K26" s="37">
        <v>1</v>
      </c>
      <c r="L26" s="37">
        <f t="shared" si="16"/>
        <v>1.6800000000000002</v>
      </c>
      <c r="M26" s="37">
        <f t="shared" si="17"/>
        <v>1.2599999999999998</v>
      </c>
      <c r="N26" s="37">
        <f t="shared" si="18"/>
        <v>2.1</v>
      </c>
      <c r="O26" s="37">
        <f t="shared" si="19"/>
        <v>3.1906199086795111</v>
      </c>
      <c r="P26" s="40"/>
      <c r="Q26" s="38">
        <v>6500</v>
      </c>
      <c r="R26" s="38">
        <f t="shared" si="20"/>
        <v>10.920000000000002</v>
      </c>
    </row>
    <row r="27" spans="1:18" s="89" customFormat="1" ht="15" customHeight="1" x14ac:dyDescent="0.25">
      <c r="A27" s="60" t="s">
        <v>35</v>
      </c>
      <c r="B27" s="40">
        <v>4</v>
      </c>
      <c r="C27" s="40">
        <v>0.2</v>
      </c>
      <c r="D27" s="36">
        <f t="shared" si="0"/>
        <v>0.8</v>
      </c>
      <c r="E27" s="37">
        <v>0.62</v>
      </c>
      <c r="F27" s="37">
        <f t="shared" si="15"/>
        <v>0.20305866063400418</v>
      </c>
      <c r="G27" s="37">
        <f t="shared" si="1"/>
        <v>0.496</v>
      </c>
      <c r="H27" s="37">
        <f t="shared" si="2"/>
        <v>0.10071709567446607</v>
      </c>
      <c r="I27" s="37">
        <f t="shared" si="3"/>
        <v>0.16000000000000003</v>
      </c>
      <c r="J27" s="40"/>
      <c r="K27" s="37">
        <v>1</v>
      </c>
      <c r="L27" s="37">
        <f t="shared" si="16"/>
        <v>0.496</v>
      </c>
      <c r="M27" s="37">
        <f t="shared" si="17"/>
        <v>0.10071709567446607</v>
      </c>
      <c r="N27" s="37">
        <f t="shared" si="18"/>
        <v>0.5061224489795918</v>
      </c>
      <c r="O27" s="37">
        <f t="shared" si="19"/>
        <v>0.76897350568757894</v>
      </c>
      <c r="P27" s="40"/>
      <c r="Q27" s="38">
        <v>6500</v>
      </c>
      <c r="R27" s="38">
        <f t="shared" si="20"/>
        <v>3.2240000000000002</v>
      </c>
    </row>
    <row r="28" spans="1:18" s="89" customFormat="1" ht="15" customHeight="1" x14ac:dyDescent="0.25">
      <c r="A28" s="59" t="s">
        <v>185</v>
      </c>
      <c r="B28" s="40"/>
      <c r="C28" s="40"/>
      <c r="D28" s="36"/>
      <c r="E28" s="37"/>
      <c r="F28" s="37"/>
      <c r="G28" s="37"/>
      <c r="H28" s="37"/>
      <c r="I28" s="37"/>
      <c r="J28" s="40"/>
      <c r="K28" s="37"/>
      <c r="L28" s="37">
        <f t="shared" si="16"/>
        <v>0</v>
      </c>
      <c r="M28" s="37">
        <f t="shared" si="17"/>
        <v>0</v>
      </c>
      <c r="N28" s="37">
        <f t="shared" si="18"/>
        <v>0</v>
      </c>
      <c r="O28" s="37">
        <f t="shared" si="19"/>
        <v>0</v>
      </c>
      <c r="P28" s="40"/>
      <c r="Q28" s="38">
        <v>3000</v>
      </c>
      <c r="R28" s="38"/>
    </row>
    <row r="29" spans="1:18" s="89" customFormat="1" ht="15" customHeight="1" x14ac:dyDescent="0.25">
      <c r="A29" s="60" t="s">
        <v>186</v>
      </c>
      <c r="B29" s="40">
        <v>1</v>
      </c>
      <c r="C29" s="40">
        <v>0.01</v>
      </c>
      <c r="D29" s="36">
        <f t="shared" ref="D29:D32" si="22">B29*C29</f>
        <v>0.01</v>
      </c>
      <c r="E29" s="37">
        <v>1</v>
      </c>
      <c r="F29" s="37">
        <f t="shared" ref="F29:F30" si="23">TAN(ACOS(0.98))</f>
        <v>0.20305866063400418</v>
      </c>
      <c r="G29" s="37">
        <f t="shared" ref="G29:G32" si="24">D29*E29</f>
        <v>0.01</v>
      </c>
      <c r="H29" s="37">
        <f t="shared" ref="H29:H32" si="25">G29*F29</f>
        <v>2.030586606340042E-3</v>
      </c>
      <c r="I29" s="37">
        <f t="shared" ref="I29:I32" si="26">B29*POWER(C29,2)</f>
        <v>1E-4</v>
      </c>
      <c r="J29" s="40"/>
      <c r="K29" s="37">
        <v>1</v>
      </c>
      <c r="L29" s="37">
        <f t="shared" si="16"/>
        <v>0.01</v>
      </c>
      <c r="M29" s="37">
        <f t="shared" si="17"/>
        <v>2.030586606340042E-3</v>
      </c>
      <c r="N29" s="37">
        <f t="shared" si="18"/>
        <v>1.0204081632653062E-2</v>
      </c>
      <c r="O29" s="37">
        <f t="shared" si="19"/>
        <v>1.5503498098539901E-2</v>
      </c>
      <c r="P29" s="40"/>
      <c r="Q29" s="38">
        <v>3000</v>
      </c>
      <c r="R29" s="38">
        <f t="shared" ref="R29:R32" si="27">L29*Q29/1000</f>
        <v>0.03</v>
      </c>
    </row>
    <row r="30" spans="1:18" s="89" customFormat="1" ht="15" customHeight="1" x14ac:dyDescent="0.25">
      <c r="A30" s="60" t="s">
        <v>187</v>
      </c>
      <c r="B30" s="40">
        <v>1</v>
      </c>
      <c r="C30" s="40">
        <v>1</v>
      </c>
      <c r="D30" s="36">
        <f t="shared" si="22"/>
        <v>1</v>
      </c>
      <c r="E30" s="37">
        <v>1</v>
      </c>
      <c r="F30" s="37">
        <f t="shared" si="23"/>
        <v>0.20305866063400418</v>
      </c>
      <c r="G30" s="37">
        <f t="shared" si="24"/>
        <v>1</v>
      </c>
      <c r="H30" s="37">
        <f t="shared" si="25"/>
        <v>0.20305866063400418</v>
      </c>
      <c r="I30" s="37">
        <f t="shared" si="26"/>
        <v>1</v>
      </c>
      <c r="J30" s="40"/>
      <c r="K30" s="37">
        <v>1</v>
      </c>
      <c r="L30" s="37">
        <f t="shared" si="16"/>
        <v>1</v>
      </c>
      <c r="M30" s="37">
        <f t="shared" si="17"/>
        <v>0.20305866063400418</v>
      </c>
      <c r="N30" s="37">
        <f t="shared" si="18"/>
        <v>1.0204081632653061</v>
      </c>
      <c r="O30" s="37">
        <f t="shared" si="19"/>
        <v>1.5503498098539898</v>
      </c>
      <c r="P30" s="40"/>
      <c r="Q30" s="38">
        <v>3000</v>
      </c>
      <c r="R30" s="38">
        <f t="shared" si="27"/>
        <v>3</v>
      </c>
    </row>
    <row r="31" spans="1:18" s="89" customFormat="1" ht="15" customHeight="1" x14ac:dyDescent="0.25">
      <c r="A31" s="41" t="s">
        <v>202</v>
      </c>
      <c r="B31" s="40">
        <v>1</v>
      </c>
      <c r="C31" s="15">
        <v>25</v>
      </c>
      <c r="D31" s="14">
        <f t="shared" si="22"/>
        <v>25</v>
      </c>
      <c r="E31" s="37">
        <v>1</v>
      </c>
      <c r="F31" s="15">
        <f t="shared" ref="F31" si="28">TAN(ACOS(0.8))</f>
        <v>0.74999999999999978</v>
      </c>
      <c r="G31" s="15">
        <f t="shared" si="24"/>
        <v>25</v>
      </c>
      <c r="H31" s="15">
        <f t="shared" si="25"/>
        <v>18.749999999999993</v>
      </c>
      <c r="I31" s="15">
        <f t="shared" si="26"/>
        <v>625</v>
      </c>
      <c r="J31" s="15"/>
      <c r="K31" s="15">
        <v>1</v>
      </c>
      <c r="L31" s="37">
        <f t="shared" si="16"/>
        <v>25</v>
      </c>
      <c r="M31" s="37">
        <f t="shared" si="17"/>
        <v>18.749999999999993</v>
      </c>
      <c r="N31" s="37">
        <f t="shared" si="18"/>
        <v>31.249999999999996</v>
      </c>
      <c r="O31" s="37">
        <f t="shared" si="19"/>
        <v>47.479462926778432</v>
      </c>
      <c r="P31" s="40"/>
      <c r="Q31" s="38">
        <v>3000</v>
      </c>
      <c r="R31" s="16">
        <f t="shared" si="27"/>
        <v>75</v>
      </c>
    </row>
    <row r="32" spans="1:18" s="89" customFormat="1" ht="15" customHeight="1" x14ac:dyDescent="0.25">
      <c r="A32" s="60" t="s">
        <v>188</v>
      </c>
      <c r="B32" s="40">
        <v>1</v>
      </c>
      <c r="C32" s="40">
        <v>2</v>
      </c>
      <c r="D32" s="36">
        <f t="shared" si="22"/>
        <v>2</v>
      </c>
      <c r="E32" s="37">
        <v>1</v>
      </c>
      <c r="F32" s="37">
        <f>TAN(ACOS(0.8))</f>
        <v>0.74999999999999978</v>
      </c>
      <c r="G32" s="37">
        <f t="shared" si="24"/>
        <v>2</v>
      </c>
      <c r="H32" s="37">
        <f t="shared" si="25"/>
        <v>1.4999999999999996</v>
      </c>
      <c r="I32" s="37">
        <f t="shared" si="26"/>
        <v>4</v>
      </c>
      <c r="J32" s="40"/>
      <c r="K32" s="37">
        <v>1</v>
      </c>
      <c r="L32" s="37">
        <f t="shared" si="16"/>
        <v>2</v>
      </c>
      <c r="M32" s="37">
        <f t="shared" si="17"/>
        <v>1.4999999999999996</v>
      </c>
      <c r="N32" s="37">
        <f t="shared" si="18"/>
        <v>2.4999999999999996</v>
      </c>
      <c r="O32" s="37">
        <f t="shared" si="19"/>
        <v>3.7983570341422745</v>
      </c>
      <c r="P32" s="40"/>
      <c r="Q32" s="38">
        <v>3000</v>
      </c>
      <c r="R32" s="38">
        <f t="shared" si="27"/>
        <v>6</v>
      </c>
    </row>
    <row r="33" spans="1:18" s="89" customFormat="1" ht="15" customHeight="1" x14ac:dyDescent="0.25">
      <c r="A33" s="59" t="s">
        <v>197</v>
      </c>
      <c r="B33" s="40"/>
      <c r="C33" s="40"/>
      <c r="D33" s="36"/>
      <c r="E33" s="37"/>
      <c r="F33" s="37"/>
      <c r="G33" s="37"/>
      <c r="H33" s="37"/>
      <c r="I33" s="37"/>
      <c r="J33" s="40"/>
      <c r="K33" s="37"/>
      <c r="L33" s="37"/>
      <c r="M33" s="37"/>
      <c r="N33" s="37"/>
      <c r="O33" s="37"/>
      <c r="P33" s="40"/>
      <c r="Q33" s="38"/>
      <c r="R33" s="38"/>
    </row>
    <row r="34" spans="1:18" s="89" customFormat="1" ht="15" customHeight="1" x14ac:dyDescent="0.25">
      <c r="A34" s="63" t="s">
        <v>203</v>
      </c>
      <c r="B34" s="40">
        <v>1</v>
      </c>
      <c r="C34" s="40">
        <v>50</v>
      </c>
      <c r="D34" s="36">
        <f t="shared" ref="D34" si="29">B34*C34</f>
        <v>50</v>
      </c>
      <c r="E34" s="37">
        <v>1</v>
      </c>
      <c r="F34" s="37">
        <f t="shared" ref="F34:F36" si="30">TAN(ACOS(0.8))</f>
        <v>0.74999999999999978</v>
      </c>
      <c r="G34" s="37">
        <f t="shared" ref="G34" si="31">D34*E34</f>
        <v>50</v>
      </c>
      <c r="H34" s="37">
        <f t="shared" ref="H34" si="32">G34*F34</f>
        <v>37.499999999999986</v>
      </c>
      <c r="I34" s="37">
        <f t="shared" ref="I34" si="33">B34*POWER(C34,2)</f>
        <v>2500</v>
      </c>
      <c r="J34" s="40"/>
      <c r="K34" s="37">
        <v>1</v>
      </c>
      <c r="L34" s="37">
        <f t="shared" ref="L34" si="34">K34*G34</f>
        <v>50</v>
      </c>
      <c r="M34" s="37">
        <f t="shared" ref="M34" si="35">1*H34</f>
        <v>37.499999999999986</v>
      </c>
      <c r="N34" s="37">
        <f t="shared" ref="N34" si="36">SQRT(POWER(L34,2)+POWER(M34,2))</f>
        <v>62.499999999999993</v>
      </c>
      <c r="O34" s="37">
        <f t="shared" ref="O34" si="37">N34*1000/(380*SQRT(3))</f>
        <v>94.958925853556863</v>
      </c>
      <c r="P34" s="40"/>
      <c r="Q34" s="38">
        <v>3000</v>
      </c>
      <c r="R34" s="38">
        <f t="shared" ref="R34" si="38">L34*Q34/1000</f>
        <v>150</v>
      </c>
    </row>
    <row r="35" spans="1:18" s="89" customFormat="1" ht="15" customHeight="1" x14ac:dyDescent="0.25">
      <c r="A35" s="59" t="s">
        <v>198</v>
      </c>
      <c r="B35" s="40"/>
      <c r="C35" s="40"/>
      <c r="D35" s="36"/>
      <c r="E35" s="37"/>
      <c r="F35" s="37"/>
      <c r="G35" s="37"/>
      <c r="H35" s="37"/>
      <c r="I35" s="37"/>
      <c r="J35" s="40"/>
      <c r="K35" s="37"/>
      <c r="L35" s="37">
        <f t="shared" si="16"/>
        <v>0</v>
      </c>
      <c r="M35" s="37">
        <f t="shared" si="17"/>
        <v>0</v>
      </c>
      <c r="N35" s="37">
        <f t="shared" si="18"/>
        <v>0</v>
      </c>
      <c r="O35" s="37">
        <f t="shared" si="19"/>
        <v>0</v>
      </c>
      <c r="P35" s="40"/>
      <c r="Q35" s="38">
        <v>3000</v>
      </c>
      <c r="R35" s="38"/>
    </row>
    <row r="36" spans="1:18" s="89" customFormat="1" ht="15" customHeight="1" thickBot="1" x14ac:dyDescent="0.3">
      <c r="A36" s="63" t="s">
        <v>203</v>
      </c>
      <c r="B36" s="40">
        <v>1</v>
      </c>
      <c r="C36" s="40">
        <v>58.8</v>
      </c>
      <c r="D36" s="36">
        <f t="shared" ref="D36" si="39">B36*C36</f>
        <v>58.8</v>
      </c>
      <c r="E36" s="37">
        <v>1</v>
      </c>
      <c r="F36" s="37">
        <f t="shared" si="30"/>
        <v>0.74999999999999978</v>
      </c>
      <c r="G36" s="37">
        <f t="shared" ref="G36" si="40">D36*E36</f>
        <v>58.8</v>
      </c>
      <c r="H36" s="37">
        <f t="shared" ref="H36" si="41">G36*F36</f>
        <v>44.099999999999987</v>
      </c>
      <c r="I36" s="37">
        <f t="shared" ref="I36" si="42">B36*POWER(C36,2)</f>
        <v>3457.4399999999996</v>
      </c>
      <c r="J36" s="40"/>
      <c r="K36" s="37">
        <v>1</v>
      </c>
      <c r="L36" s="37">
        <f t="shared" si="16"/>
        <v>58.8</v>
      </c>
      <c r="M36" s="37">
        <f t="shared" si="17"/>
        <v>44.099999999999987</v>
      </c>
      <c r="N36" s="37">
        <f t="shared" si="18"/>
        <v>73.499999999999986</v>
      </c>
      <c r="O36" s="37">
        <f t="shared" si="19"/>
        <v>111.67169680378287</v>
      </c>
      <c r="P36" s="40"/>
      <c r="Q36" s="38">
        <v>3000</v>
      </c>
      <c r="R36" s="38">
        <f t="shared" ref="R36" si="43">L36*Q36/1000</f>
        <v>176.4</v>
      </c>
    </row>
    <row r="37" spans="1:18" ht="15" customHeight="1" thickBot="1" x14ac:dyDescent="0.3">
      <c r="A37" s="17" t="s">
        <v>34</v>
      </c>
      <c r="B37" s="6">
        <f>SUM(B9:B36)</f>
        <v>31</v>
      </c>
      <c r="C37" s="18"/>
      <c r="D37" s="18">
        <f>SUM(D9:D36)</f>
        <v>1158.78</v>
      </c>
      <c r="E37" s="18">
        <f>G37/D37</f>
        <v>0.7365700995874972</v>
      </c>
      <c r="F37" s="18"/>
      <c r="G37" s="18">
        <f>SUM(G9:G36)</f>
        <v>853.52269999999999</v>
      </c>
      <c r="H37" s="18">
        <f>SUM(H9:H36)</f>
        <v>544.17113836891247</v>
      </c>
      <c r="I37" s="18">
        <f>SUM(I9:I36)</f>
        <v>595795.35980000021</v>
      </c>
      <c r="J37" s="18">
        <f>POWER(D37,2)/I37</f>
        <v>2.2537454619498019</v>
      </c>
      <c r="K37" s="18">
        <v>1.01</v>
      </c>
      <c r="L37" s="18">
        <f>K37*G37</f>
        <v>862.05792699999995</v>
      </c>
      <c r="M37" s="18">
        <f>1*H37</f>
        <v>544.17113836891247</v>
      </c>
      <c r="N37" s="18">
        <f>SQRT(POWER(L37,2)+POWER(M37,2))</f>
        <v>1019.4440138316843</v>
      </c>
      <c r="O37" s="18">
        <f>N37*1000/(380*SQRT(3))</f>
        <v>1548.8849363407251</v>
      </c>
      <c r="P37" s="19"/>
      <c r="Q37" s="19"/>
      <c r="R37" s="20">
        <f>SUM(R9:R36)</f>
        <v>4877.1500499999993</v>
      </c>
    </row>
    <row r="39" spans="1:18" x14ac:dyDescent="0.25">
      <c r="A39" s="29" t="s">
        <v>33</v>
      </c>
    </row>
    <row r="40" spans="1:18" ht="15.75" thickBot="1" x14ac:dyDescent="0.3">
      <c r="A40" s="29"/>
    </row>
    <row r="41" spans="1:18" ht="45.75" customHeight="1" thickBot="1" x14ac:dyDescent="0.3">
      <c r="A41" s="85" t="s">
        <v>24</v>
      </c>
      <c r="B41" s="107" t="s">
        <v>220</v>
      </c>
      <c r="C41" s="107"/>
      <c r="D41" s="85" t="s">
        <v>26</v>
      </c>
      <c r="E41" s="85" t="s">
        <v>27</v>
      </c>
      <c r="F41" s="85" t="s">
        <v>25</v>
      </c>
      <c r="G41" s="107" t="s">
        <v>28</v>
      </c>
      <c r="H41" s="107"/>
      <c r="I41" s="107"/>
      <c r="J41" s="85" t="s">
        <v>29</v>
      </c>
    </row>
    <row r="42" spans="1:18" ht="15.75" thickBot="1" x14ac:dyDescent="0.3">
      <c r="A42" s="94">
        <v>1</v>
      </c>
      <c r="B42" s="118">
        <v>2</v>
      </c>
      <c r="C42" s="118"/>
      <c r="D42" s="94">
        <v>3</v>
      </c>
      <c r="E42" s="94">
        <v>4</v>
      </c>
      <c r="F42" s="94">
        <v>5</v>
      </c>
      <c r="G42" s="118">
        <v>6</v>
      </c>
      <c r="H42" s="118"/>
      <c r="I42" s="118"/>
      <c r="J42" s="94">
        <v>7</v>
      </c>
    </row>
    <row r="43" spans="1:18" x14ac:dyDescent="0.25">
      <c r="A43" s="95" t="s">
        <v>30</v>
      </c>
      <c r="B43" s="119">
        <f>E43/D43</f>
        <v>0.63124660341869632</v>
      </c>
      <c r="C43" s="119"/>
      <c r="D43" s="96">
        <f>L37</f>
        <v>862.05792699999995</v>
      </c>
      <c r="E43" s="96">
        <f>M37</f>
        <v>544.17113836891247</v>
      </c>
      <c r="F43" s="96">
        <f>N37</f>
        <v>1019.4440138316843</v>
      </c>
      <c r="G43" s="120"/>
      <c r="H43" s="120"/>
      <c r="I43" s="120"/>
      <c r="J43" s="96"/>
    </row>
    <row r="44" spans="1:18" ht="15.75" thickBot="1" x14ac:dyDescent="0.3">
      <c r="A44" s="97" t="s">
        <v>31</v>
      </c>
      <c r="B44" s="115"/>
      <c r="C44" s="115"/>
      <c r="D44" s="34"/>
      <c r="E44" s="34"/>
      <c r="F44" s="34"/>
      <c r="G44" s="115"/>
      <c r="H44" s="115"/>
      <c r="I44" s="115"/>
      <c r="J44" s="34"/>
    </row>
    <row r="45" spans="1:18" ht="15.75" thickBot="1" x14ac:dyDescent="0.3">
      <c r="A45" s="17" t="s">
        <v>32</v>
      </c>
      <c r="B45" s="116">
        <f>E45/D45</f>
        <v>0.63124660341869632</v>
      </c>
      <c r="C45" s="116"/>
      <c r="D45" s="19">
        <f>D43</f>
        <v>862.05792699999995</v>
      </c>
      <c r="E45" s="19">
        <f>E43+E44</f>
        <v>544.17113836891247</v>
      </c>
      <c r="F45" s="19">
        <f>SQRT(D45*D45+E45*E45)</f>
        <v>1019.4440138316843</v>
      </c>
      <c r="G45" s="117" t="s">
        <v>136</v>
      </c>
      <c r="H45" s="117"/>
      <c r="I45" s="117"/>
      <c r="J45" s="19">
        <f>F45/(SQRT(3)*380)*1000</f>
        <v>1548.8849363407251</v>
      </c>
    </row>
    <row r="49" spans="5:5" x14ac:dyDescent="0.25">
      <c r="E49" s="98"/>
    </row>
  </sheetData>
  <mergeCells count="32">
    <mergeCell ref="N5:N7"/>
    <mergeCell ref="A6:A7"/>
    <mergeCell ref="B6:B7"/>
    <mergeCell ref="C6:D6"/>
    <mergeCell ref="P4:P7"/>
    <mergeCell ref="F6:F7"/>
    <mergeCell ref="Q4:Q7"/>
    <mergeCell ref="R4:R7"/>
    <mergeCell ref="A5:D5"/>
    <mergeCell ref="E5:F5"/>
    <mergeCell ref="G5:G7"/>
    <mergeCell ref="H5:H7"/>
    <mergeCell ref="I5:I7"/>
    <mergeCell ref="L5:L7"/>
    <mergeCell ref="M5:M7"/>
    <mergeCell ref="A4:F4"/>
    <mergeCell ref="G4:I4"/>
    <mergeCell ref="J4:J7"/>
    <mergeCell ref="K4:K7"/>
    <mergeCell ref="L4:N4"/>
    <mergeCell ref="O4:O7"/>
    <mergeCell ref="E6:E7"/>
    <mergeCell ref="B44:C44"/>
    <mergeCell ref="G44:I44"/>
    <mergeCell ref="B45:C45"/>
    <mergeCell ref="G45:I45"/>
    <mergeCell ref="B41:C41"/>
    <mergeCell ref="G41:I41"/>
    <mergeCell ref="B42:C42"/>
    <mergeCell ref="G42:I42"/>
    <mergeCell ref="B43:C43"/>
    <mergeCell ref="G43:I4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60"/>
  <sheetViews>
    <sheetView showRuler="0" zoomScale="85" zoomScaleNormal="85" zoomScaleSheetLayoutView="85" zoomScalePageLayoutView="40" workbookViewId="0">
      <selection activeCell="A2" sqref="A2"/>
    </sheetView>
  </sheetViews>
  <sheetFormatPr defaultRowHeight="15" x14ac:dyDescent="0.25"/>
  <cols>
    <col min="1" max="1" width="42.140625" style="12" bestFit="1" customWidth="1"/>
    <col min="2" max="2" width="11.28515625" style="12" customWidth="1"/>
    <col min="3" max="3" width="10.7109375" style="12" customWidth="1"/>
    <col min="4" max="4" width="12.7109375" style="12" customWidth="1"/>
    <col min="5" max="5" width="12.140625" style="12" customWidth="1"/>
    <col min="6" max="7" width="9.140625" style="12"/>
    <col min="8" max="8" width="11.7109375" style="12" customWidth="1"/>
    <col min="9" max="9" width="11.140625" style="12" customWidth="1"/>
    <col min="10" max="10" width="21.85546875" style="12" customWidth="1"/>
    <col min="11" max="11" width="11.42578125" style="12" customWidth="1"/>
    <col min="12" max="12" width="19.28515625" style="12" customWidth="1"/>
    <col min="13" max="13" width="21.140625" style="12" customWidth="1"/>
    <col min="14" max="14" width="22.140625" style="12" customWidth="1"/>
    <col min="15" max="15" width="20.5703125" style="12" customWidth="1"/>
    <col min="16" max="17" width="20.7109375" style="12" customWidth="1"/>
    <col min="18" max="18" width="24" style="12" customWidth="1"/>
    <col min="19" max="16384" width="9.140625" style="12"/>
  </cols>
  <sheetData>
    <row r="2" spans="1:18" x14ac:dyDescent="0.25">
      <c r="A2" s="12" t="s">
        <v>37</v>
      </c>
      <c r="J2" s="12" t="e">
        <f>H2/I2/M2/SQRT(3)</f>
        <v>#DIV/0!</v>
      </c>
      <c r="Q2" s="12" t="s">
        <v>23</v>
      </c>
    </row>
    <row r="3" spans="1:18" ht="15.75" thickBot="1" x14ac:dyDescent="0.3"/>
    <row r="4" spans="1:18" ht="15.75" customHeight="1" thickBot="1" x14ac:dyDescent="0.3">
      <c r="A4" s="109" t="s">
        <v>22</v>
      </c>
      <c r="B4" s="109"/>
      <c r="C4" s="109"/>
      <c r="D4" s="109"/>
      <c r="E4" s="109"/>
      <c r="F4" s="109"/>
      <c r="G4" s="109" t="s">
        <v>38</v>
      </c>
      <c r="H4" s="109"/>
      <c r="I4" s="109"/>
      <c r="J4" s="102" t="s">
        <v>41</v>
      </c>
      <c r="K4" s="102" t="s">
        <v>42</v>
      </c>
      <c r="L4" s="109" t="s">
        <v>10</v>
      </c>
      <c r="M4" s="109"/>
      <c r="N4" s="109"/>
      <c r="O4" s="102" t="s">
        <v>16</v>
      </c>
      <c r="P4" s="102" t="s">
        <v>19</v>
      </c>
      <c r="Q4" s="102" t="s">
        <v>20</v>
      </c>
      <c r="R4" s="102" t="s">
        <v>21</v>
      </c>
    </row>
    <row r="5" spans="1:18" ht="15" customHeight="1" thickBot="1" x14ac:dyDescent="0.3">
      <c r="A5" s="106" t="s">
        <v>4</v>
      </c>
      <c r="B5" s="106"/>
      <c r="C5" s="106"/>
      <c r="D5" s="106"/>
      <c r="E5" s="105" t="s">
        <v>7</v>
      </c>
      <c r="F5" s="105"/>
      <c r="G5" s="111" t="s">
        <v>14</v>
      </c>
      <c r="H5" s="113" t="s">
        <v>13</v>
      </c>
      <c r="I5" s="113" t="s">
        <v>12</v>
      </c>
      <c r="J5" s="103"/>
      <c r="K5" s="103"/>
      <c r="L5" s="114" t="s">
        <v>17</v>
      </c>
      <c r="M5" s="102" t="s">
        <v>36</v>
      </c>
      <c r="N5" s="102" t="s">
        <v>43</v>
      </c>
      <c r="O5" s="103"/>
      <c r="P5" s="103"/>
      <c r="Q5" s="103"/>
      <c r="R5" s="103"/>
    </row>
    <row r="6" spans="1:18" ht="43.5" customHeight="1" thickBot="1" x14ac:dyDescent="0.3">
      <c r="A6" s="105" t="s">
        <v>0</v>
      </c>
      <c r="B6" s="107" t="s">
        <v>3</v>
      </c>
      <c r="C6" s="108" t="s">
        <v>1</v>
      </c>
      <c r="D6" s="109"/>
      <c r="E6" s="102" t="s">
        <v>39</v>
      </c>
      <c r="F6" s="102" t="s">
        <v>40</v>
      </c>
      <c r="G6" s="112"/>
      <c r="H6" s="112"/>
      <c r="I6" s="112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45.75" thickBot="1" x14ac:dyDescent="0.3">
      <c r="A7" s="106"/>
      <c r="B7" s="106"/>
      <c r="C7" s="86" t="s">
        <v>2</v>
      </c>
      <c r="D7" s="86" t="s">
        <v>15</v>
      </c>
      <c r="E7" s="110"/>
      <c r="F7" s="110"/>
      <c r="G7" s="110"/>
      <c r="H7" s="110"/>
      <c r="I7" s="110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s="89" customFormat="1" ht="15" customHeight="1" x14ac:dyDescent="0.25">
      <c r="A9" s="68" t="s">
        <v>142</v>
      </c>
      <c r="B9" s="64"/>
      <c r="C9" s="64"/>
      <c r="D9" s="14"/>
      <c r="E9" s="15"/>
      <c r="F9" s="15"/>
      <c r="G9" s="15"/>
      <c r="H9" s="15"/>
      <c r="I9" s="15"/>
      <c r="J9" s="15"/>
      <c r="K9" s="15"/>
      <c r="L9" s="37"/>
      <c r="M9" s="37"/>
      <c r="N9" s="37"/>
      <c r="O9" s="37"/>
      <c r="P9" s="40"/>
      <c r="Q9" s="38"/>
      <c r="R9" s="16"/>
    </row>
    <row r="10" spans="1:18" s="89" customFormat="1" ht="15" customHeight="1" x14ac:dyDescent="0.25">
      <c r="A10" s="35" t="s">
        <v>144</v>
      </c>
      <c r="B10" s="87">
        <v>1</v>
      </c>
      <c r="C10" s="90">
        <v>4.4000000000000004</v>
      </c>
      <c r="D10" s="36">
        <f>B10*C10</f>
        <v>4.4000000000000004</v>
      </c>
      <c r="E10" s="37">
        <v>0.56000000000000005</v>
      </c>
      <c r="F10" s="15">
        <f t="shared" ref="F10:F16" si="0">TAN(ACOS(0.8))</f>
        <v>0.74999999999999978</v>
      </c>
      <c r="G10" s="37">
        <f t="shared" ref="G10:G16" si="1">D10*E10</f>
        <v>2.4640000000000004</v>
      </c>
      <c r="H10" s="37">
        <f t="shared" ref="H10:H16" si="2">G10*F10</f>
        <v>1.8479999999999999</v>
      </c>
      <c r="I10" s="37">
        <f t="shared" ref="I10:I16" si="3">B10*POWER(C10,2)</f>
        <v>19.360000000000003</v>
      </c>
      <c r="J10" s="37"/>
      <c r="K10" s="37">
        <v>1</v>
      </c>
      <c r="L10" s="37">
        <f t="shared" ref="L10:L27" si="4">K10*G10</f>
        <v>2.4640000000000004</v>
      </c>
      <c r="M10" s="37">
        <f t="shared" ref="M10:M27" si="5">1*H10</f>
        <v>1.8479999999999999</v>
      </c>
      <c r="N10" s="37">
        <f t="shared" ref="N10:N27" si="6">SQRT(POWER(L10,2)+POWER(M10,2))</f>
        <v>3.08</v>
      </c>
      <c r="O10" s="37">
        <f t="shared" ref="O10:O27" si="7">N10*1000/(380*SQRT(3))</f>
        <v>4.6795758660632831</v>
      </c>
      <c r="P10" s="40"/>
      <c r="Q10" s="38">
        <v>3000</v>
      </c>
      <c r="R10" s="38">
        <f t="shared" ref="R10:R16" si="8">L10*Q10/1000</f>
        <v>7.3920000000000012</v>
      </c>
    </row>
    <row r="11" spans="1:18" s="89" customFormat="1" ht="15" customHeight="1" x14ac:dyDescent="0.25">
      <c r="A11" s="13" t="s">
        <v>145</v>
      </c>
      <c r="B11" s="88">
        <v>1</v>
      </c>
      <c r="C11" s="90">
        <v>4.4000000000000004</v>
      </c>
      <c r="D11" s="36">
        <f t="shared" ref="D11:D16" si="9">B11*C11</f>
        <v>4.4000000000000004</v>
      </c>
      <c r="E11" s="37">
        <v>0.56000000000000005</v>
      </c>
      <c r="F11" s="15">
        <f t="shared" si="0"/>
        <v>0.74999999999999978</v>
      </c>
      <c r="G11" s="15">
        <f t="shared" si="1"/>
        <v>2.4640000000000004</v>
      </c>
      <c r="H11" s="15">
        <f t="shared" si="2"/>
        <v>1.8479999999999999</v>
      </c>
      <c r="I11" s="15">
        <f t="shared" si="3"/>
        <v>19.360000000000003</v>
      </c>
      <c r="J11" s="15"/>
      <c r="K11" s="15">
        <v>1</v>
      </c>
      <c r="L11" s="37">
        <f t="shared" si="4"/>
        <v>2.4640000000000004</v>
      </c>
      <c r="M11" s="37">
        <f t="shared" si="5"/>
        <v>1.8479999999999999</v>
      </c>
      <c r="N11" s="37">
        <f t="shared" si="6"/>
        <v>3.08</v>
      </c>
      <c r="O11" s="37">
        <f t="shared" si="7"/>
        <v>4.6795758660632831</v>
      </c>
      <c r="P11" s="40"/>
      <c r="Q11" s="38">
        <v>3000</v>
      </c>
      <c r="R11" s="16">
        <f t="shared" si="8"/>
        <v>7.3920000000000012</v>
      </c>
    </row>
    <row r="12" spans="1:18" s="89" customFormat="1" ht="15" customHeight="1" x14ac:dyDescent="0.25">
      <c r="A12" s="13" t="s">
        <v>35</v>
      </c>
      <c r="B12" s="88">
        <v>1</v>
      </c>
      <c r="C12" s="91">
        <v>0.25</v>
      </c>
      <c r="D12" s="36">
        <f t="shared" si="9"/>
        <v>0.25</v>
      </c>
      <c r="E12" s="37">
        <v>0.56000000000000005</v>
      </c>
      <c r="F12" s="15">
        <f>TAN(ACOS(0.98))</f>
        <v>0.20305866063400418</v>
      </c>
      <c r="G12" s="15">
        <f t="shared" si="1"/>
        <v>0.14000000000000001</v>
      </c>
      <c r="H12" s="15">
        <f t="shared" si="2"/>
        <v>2.8428212488760589E-2</v>
      </c>
      <c r="I12" s="15">
        <f t="shared" si="3"/>
        <v>6.25E-2</v>
      </c>
      <c r="J12" s="15"/>
      <c r="K12" s="15">
        <v>1</v>
      </c>
      <c r="L12" s="37">
        <f t="shared" si="4"/>
        <v>0.14000000000000001</v>
      </c>
      <c r="M12" s="37">
        <f t="shared" si="5"/>
        <v>2.8428212488760589E-2</v>
      </c>
      <c r="N12" s="37">
        <f t="shared" si="6"/>
        <v>0.14285714285714288</v>
      </c>
      <c r="O12" s="37">
        <f t="shared" si="7"/>
        <v>0.21704897337955861</v>
      </c>
      <c r="P12" s="40"/>
      <c r="Q12" s="38">
        <v>3000</v>
      </c>
      <c r="R12" s="16">
        <f t="shared" si="8"/>
        <v>0.42000000000000004</v>
      </c>
    </row>
    <row r="13" spans="1:18" s="89" customFormat="1" ht="15" customHeight="1" x14ac:dyDescent="0.25">
      <c r="A13" s="51" t="s">
        <v>137</v>
      </c>
      <c r="B13" s="88">
        <v>1</v>
      </c>
      <c r="C13" s="91">
        <v>0.4</v>
      </c>
      <c r="D13" s="36">
        <f t="shared" si="9"/>
        <v>0.4</v>
      </c>
      <c r="E13" s="37">
        <v>0.56000000000000005</v>
      </c>
      <c r="F13" s="15">
        <f t="shared" si="0"/>
        <v>0.74999999999999978</v>
      </c>
      <c r="G13" s="15">
        <f t="shared" si="1"/>
        <v>0.22400000000000003</v>
      </c>
      <c r="H13" s="15">
        <f t="shared" si="2"/>
        <v>0.16799999999999998</v>
      </c>
      <c r="I13" s="15">
        <f t="shared" si="3"/>
        <v>0.16000000000000003</v>
      </c>
      <c r="J13" s="15"/>
      <c r="K13" s="15">
        <v>1</v>
      </c>
      <c r="L13" s="37">
        <f t="shared" si="4"/>
        <v>0.22400000000000003</v>
      </c>
      <c r="M13" s="37">
        <f t="shared" si="5"/>
        <v>0.16799999999999998</v>
      </c>
      <c r="N13" s="37">
        <f t="shared" si="6"/>
        <v>0.28000000000000003</v>
      </c>
      <c r="O13" s="37">
        <f t="shared" si="7"/>
        <v>0.4254159878239348</v>
      </c>
      <c r="P13" s="40"/>
      <c r="Q13" s="38">
        <v>3000</v>
      </c>
      <c r="R13" s="16">
        <f t="shared" si="8"/>
        <v>0.67200000000000015</v>
      </c>
    </row>
    <row r="14" spans="1:18" s="89" customFormat="1" ht="15" customHeight="1" x14ac:dyDescent="0.25">
      <c r="A14" s="39" t="s">
        <v>138</v>
      </c>
      <c r="B14" s="87">
        <v>1</v>
      </c>
      <c r="C14" s="91">
        <v>38.5</v>
      </c>
      <c r="D14" s="36">
        <f t="shared" si="9"/>
        <v>38.5</v>
      </c>
      <c r="E14" s="37">
        <v>0.56000000000000005</v>
      </c>
      <c r="F14" s="15">
        <f t="shared" si="0"/>
        <v>0.74999999999999978</v>
      </c>
      <c r="G14" s="37">
        <f t="shared" si="1"/>
        <v>21.560000000000002</v>
      </c>
      <c r="H14" s="37">
        <f t="shared" si="2"/>
        <v>16.169999999999998</v>
      </c>
      <c r="I14" s="37">
        <f t="shared" si="3"/>
        <v>1482.25</v>
      </c>
      <c r="J14" s="37"/>
      <c r="K14" s="15">
        <v>1</v>
      </c>
      <c r="L14" s="37">
        <f t="shared" si="4"/>
        <v>21.560000000000002</v>
      </c>
      <c r="M14" s="37">
        <f t="shared" si="5"/>
        <v>16.169999999999998</v>
      </c>
      <c r="N14" s="37">
        <f t="shared" si="6"/>
        <v>26.95</v>
      </c>
      <c r="O14" s="37">
        <f t="shared" si="7"/>
        <v>40.946288828053724</v>
      </c>
      <c r="P14" s="40"/>
      <c r="Q14" s="38">
        <v>3000</v>
      </c>
      <c r="R14" s="38">
        <f t="shared" si="8"/>
        <v>64.680000000000007</v>
      </c>
    </row>
    <row r="15" spans="1:18" s="89" customFormat="1" ht="15" customHeight="1" x14ac:dyDescent="0.25">
      <c r="A15" s="13" t="s">
        <v>139</v>
      </c>
      <c r="B15" s="88">
        <v>1</v>
      </c>
      <c r="C15" s="91">
        <v>1.25</v>
      </c>
      <c r="D15" s="36">
        <f t="shared" si="9"/>
        <v>1.25</v>
      </c>
      <c r="E15" s="37">
        <v>0.56000000000000005</v>
      </c>
      <c r="F15" s="15">
        <f t="shared" si="0"/>
        <v>0.74999999999999978</v>
      </c>
      <c r="G15" s="15">
        <f t="shared" si="1"/>
        <v>0.70000000000000007</v>
      </c>
      <c r="H15" s="15">
        <f t="shared" si="2"/>
        <v>0.52499999999999991</v>
      </c>
      <c r="I15" s="15">
        <f t="shared" si="3"/>
        <v>1.5625</v>
      </c>
      <c r="J15" s="15"/>
      <c r="K15" s="15">
        <v>1.1399999999999999</v>
      </c>
      <c r="L15" s="37">
        <f t="shared" si="4"/>
        <v>0.79800000000000004</v>
      </c>
      <c r="M15" s="37">
        <f t="shared" si="5"/>
        <v>0.52499999999999991</v>
      </c>
      <c r="N15" s="37">
        <f t="shared" si="6"/>
        <v>0.95521149490570934</v>
      </c>
      <c r="O15" s="37">
        <f t="shared" si="7"/>
        <v>1.4512937203074636</v>
      </c>
      <c r="P15" s="40"/>
      <c r="Q15" s="38">
        <v>3000</v>
      </c>
      <c r="R15" s="16">
        <f t="shared" si="8"/>
        <v>2.3940000000000001</v>
      </c>
    </row>
    <row r="16" spans="1:18" s="89" customFormat="1" ht="15" customHeight="1" x14ac:dyDescent="0.25">
      <c r="A16" s="54" t="s">
        <v>140</v>
      </c>
      <c r="B16" s="88">
        <v>3</v>
      </c>
      <c r="C16" s="14"/>
      <c r="D16" s="36">
        <f t="shared" si="9"/>
        <v>0</v>
      </c>
      <c r="E16" s="37">
        <v>0.56000000000000005</v>
      </c>
      <c r="F16" s="15">
        <f t="shared" si="0"/>
        <v>0.74999999999999978</v>
      </c>
      <c r="G16" s="33">
        <f t="shared" si="1"/>
        <v>0</v>
      </c>
      <c r="H16" s="33">
        <f t="shared" si="2"/>
        <v>0</v>
      </c>
      <c r="I16" s="33">
        <f t="shared" si="3"/>
        <v>0</v>
      </c>
      <c r="J16" s="33"/>
      <c r="K16" s="33">
        <v>1.1399999999999999</v>
      </c>
      <c r="L16" s="37">
        <f t="shared" si="4"/>
        <v>0</v>
      </c>
      <c r="M16" s="37">
        <f t="shared" si="5"/>
        <v>0</v>
      </c>
      <c r="N16" s="37">
        <f t="shared" si="6"/>
        <v>0</v>
      </c>
      <c r="O16" s="37">
        <f t="shared" si="7"/>
        <v>0</v>
      </c>
      <c r="P16" s="40"/>
      <c r="Q16" s="38">
        <v>3000</v>
      </c>
      <c r="R16" s="34">
        <f t="shared" si="8"/>
        <v>0</v>
      </c>
    </row>
    <row r="17" spans="1:18" s="89" customFormat="1" ht="15" customHeight="1" x14ac:dyDescent="0.25">
      <c r="A17" s="55" t="s">
        <v>141</v>
      </c>
      <c r="B17" s="64"/>
      <c r="C17" s="64"/>
      <c r="D17" s="14"/>
      <c r="E17" s="15"/>
      <c r="F17" s="15"/>
      <c r="G17" s="15"/>
      <c r="H17" s="15"/>
      <c r="I17" s="15"/>
      <c r="J17" s="15"/>
      <c r="K17" s="15"/>
      <c r="L17" s="37">
        <f t="shared" si="4"/>
        <v>0</v>
      </c>
      <c r="M17" s="37">
        <f t="shared" si="5"/>
        <v>0</v>
      </c>
      <c r="N17" s="37">
        <f t="shared" si="6"/>
        <v>0</v>
      </c>
      <c r="O17" s="37">
        <f t="shared" si="7"/>
        <v>0</v>
      </c>
      <c r="P17" s="40"/>
      <c r="Q17" s="38">
        <v>3000</v>
      </c>
      <c r="R17" s="16"/>
    </row>
    <row r="18" spans="1:18" s="89" customFormat="1" ht="15" customHeight="1" x14ac:dyDescent="0.25">
      <c r="A18" s="56" t="s">
        <v>143</v>
      </c>
      <c r="B18" s="88">
        <v>1</v>
      </c>
      <c r="C18" s="90">
        <v>1</v>
      </c>
      <c r="D18" s="14">
        <f>B18*C18</f>
        <v>1</v>
      </c>
      <c r="E18" s="15">
        <v>0.62</v>
      </c>
      <c r="F18" s="15">
        <f>TAN(ACOS(0.98))</f>
        <v>0.20305866063400418</v>
      </c>
      <c r="G18" s="15">
        <f t="shared" ref="G18:G19" si="10">D18*E18</f>
        <v>0.62</v>
      </c>
      <c r="H18" s="15">
        <f t="shared" ref="H18:H19" si="11">G18*F18</f>
        <v>0.12589636959308259</v>
      </c>
      <c r="I18" s="15">
        <f t="shared" ref="I18:I27" si="12">B18*POWER(C18,2)</f>
        <v>1</v>
      </c>
      <c r="J18" s="15"/>
      <c r="K18" s="15">
        <v>1</v>
      </c>
      <c r="L18" s="37">
        <f t="shared" si="4"/>
        <v>0.62</v>
      </c>
      <c r="M18" s="37">
        <f t="shared" si="5"/>
        <v>0.12589636959308259</v>
      </c>
      <c r="N18" s="37">
        <f t="shared" si="6"/>
        <v>0.63265306122448983</v>
      </c>
      <c r="O18" s="37">
        <f t="shared" si="7"/>
        <v>0.96121688210947387</v>
      </c>
      <c r="P18" s="40"/>
      <c r="Q18" s="38">
        <v>3000</v>
      </c>
      <c r="R18" s="16">
        <f t="shared" ref="R18" si="13">L18*Q18/1000</f>
        <v>1.86</v>
      </c>
    </row>
    <row r="19" spans="1:18" s="89" customFormat="1" ht="15" customHeight="1" x14ac:dyDescent="0.25">
      <c r="A19" s="39" t="s">
        <v>146</v>
      </c>
      <c r="B19" s="87">
        <v>1</v>
      </c>
      <c r="C19" s="91"/>
      <c r="D19" s="14">
        <f t="shared" ref="D19:D27" si="14">B19*C19</f>
        <v>0</v>
      </c>
      <c r="E19" s="37">
        <v>0.65</v>
      </c>
      <c r="F19" s="15">
        <f t="shared" ref="F19:F27" si="15">TAN(ACOS(0.8))</f>
        <v>0.74999999999999978</v>
      </c>
      <c r="G19" s="37">
        <f t="shared" si="10"/>
        <v>0</v>
      </c>
      <c r="H19" s="37">
        <f t="shared" si="11"/>
        <v>0</v>
      </c>
      <c r="I19" s="37">
        <f t="shared" si="12"/>
        <v>0</v>
      </c>
      <c r="J19" s="37"/>
      <c r="K19" s="37">
        <v>1.1399999999999999</v>
      </c>
      <c r="L19" s="37">
        <f t="shared" si="4"/>
        <v>0</v>
      </c>
      <c r="M19" s="37">
        <f t="shared" si="5"/>
        <v>0</v>
      </c>
      <c r="N19" s="37">
        <f t="shared" si="6"/>
        <v>0</v>
      </c>
      <c r="O19" s="37">
        <f t="shared" si="7"/>
        <v>0</v>
      </c>
      <c r="P19" s="40"/>
      <c r="Q19" s="38">
        <v>3000</v>
      </c>
      <c r="R19" s="38">
        <f>L19*Q19/1000</f>
        <v>0</v>
      </c>
    </row>
    <row r="20" spans="1:18" s="89" customFormat="1" ht="15" customHeight="1" x14ac:dyDescent="0.25">
      <c r="A20" s="13" t="s">
        <v>147</v>
      </c>
      <c r="B20" s="88">
        <v>1</v>
      </c>
      <c r="C20" s="91">
        <v>5</v>
      </c>
      <c r="D20" s="14">
        <f t="shared" si="14"/>
        <v>5</v>
      </c>
      <c r="E20" s="37">
        <v>0.65</v>
      </c>
      <c r="F20" s="15">
        <f t="shared" si="15"/>
        <v>0.74999999999999978</v>
      </c>
      <c r="G20" s="15">
        <f>D20*E20</f>
        <v>3.25</v>
      </c>
      <c r="H20" s="15">
        <f>G20*F20</f>
        <v>2.4374999999999991</v>
      </c>
      <c r="I20" s="15">
        <f t="shared" si="12"/>
        <v>25</v>
      </c>
      <c r="J20" s="15"/>
      <c r="K20" s="15">
        <v>1</v>
      </c>
      <c r="L20" s="37">
        <f t="shared" si="4"/>
        <v>3.25</v>
      </c>
      <c r="M20" s="37">
        <f t="shared" si="5"/>
        <v>2.4374999999999991</v>
      </c>
      <c r="N20" s="37">
        <f t="shared" si="6"/>
        <v>4.0625</v>
      </c>
      <c r="O20" s="37">
        <f t="shared" si="7"/>
        <v>6.1723301804811967</v>
      </c>
      <c r="P20" s="40"/>
      <c r="Q20" s="38">
        <v>3000</v>
      </c>
      <c r="R20" s="16">
        <f>L20*Q20/1000</f>
        <v>9.75</v>
      </c>
    </row>
    <row r="21" spans="1:18" s="89" customFormat="1" ht="15" customHeight="1" x14ac:dyDescent="0.25">
      <c r="A21" s="28" t="s">
        <v>148</v>
      </c>
      <c r="B21" s="88">
        <v>1</v>
      </c>
      <c r="C21" s="91">
        <v>0.21</v>
      </c>
      <c r="D21" s="14">
        <f t="shared" si="14"/>
        <v>0.21</v>
      </c>
      <c r="E21" s="37">
        <v>7.4999999999999997E-2</v>
      </c>
      <c r="F21" s="15">
        <f>TAN(ACOS(0.75))</f>
        <v>0.88191710368819676</v>
      </c>
      <c r="G21" s="15">
        <f t="shared" ref="G21:G27" si="16">D21*E21</f>
        <v>1.575E-2</v>
      </c>
      <c r="H21" s="15">
        <f t="shared" ref="H21:H27" si="17">G21*F21</f>
        <v>1.3890194383089098E-2</v>
      </c>
      <c r="I21" s="15">
        <f t="shared" si="12"/>
        <v>4.4099999999999993E-2</v>
      </c>
      <c r="J21" s="15"/>
      <c r="K21" s="15">
        <v>1</v>
      </c>
      <c r="L21" s="37">
        <f t="shared" si="4"/>
        <v>1.575E-2</v>
      </c>
      <c r="M21" s="37">
        <f t="shared" si="5"/>
        <v>1.3890194383089098E-2</v>
      </c>
      <c r="N21" s="37">
        <f t="shared" si="6"/>
        <v>2.1000000000000001E-2</v>
      </c>
      <c r="O21" s="37">
        <f t="shared" si="7"/>
        <v>3.1906199086795109E-2</v>
      </c>
      <c r="P21" s="40"/>
      <c r="Q21" s="38">
        <v>3000</v>
      </c>
      <c r="R21" s="16">
        <f t="shared" ref="R21:R27" si="18">L21*Q21/1000</f>
        <v>4.725E-2</v>
      </c>
    </row>
    <row r="22" spans="1:18" s="89" customFormat="1" ht="15" customHeight="1" x14ac:dyDescent="0.25">
      <c r="A22" s="13" t="s">
        <v>149</v>
      </c>
      <c r="B22" s="88">
        <v>1</v>
      </c>
      <c r="C22" s="91">
        <v>3</v>
      </c>
      <c r="D22" s="14">
        <f t="shared" si="14"/>
        <v>3</v>
      </c>
      <c r="E22" s="37">
        <v>0.6</v>
      </c>
      <c r="F22" s="15">
        <f>TAN(ACOS(0.95))</f>
        <v>0.32868410517886321</v>
      </c>
      <c r="G22" s="15">
        <f>D22*E22</f>
        <v>1.7999999999999998</v>
      </c>
      <c r="H22" s="15">
        <f>G22*F22</f>
        <v>0.59163138932195369</v>
      </c>
      <c r="I22" s="15">
        <f>B22*POWER(C22,2)</f>
        <v>9</v>
      </c>
      <c r="J22" s="15"/>
      <c r="K22" s="15">
        <v>2.67</v>
      </c>
      <c r="L22" s="37">
        <f t="shared" si="4"/>
        <v>4.8059999999999992</v>
      </c>
      <c r="M22" s="37">
        <f t="shared" si="5"/>
        <v>0.59163138932195369</v>
      </c>
      <c r="N22" s="37">
        <f t="shared" si="6"/>
        <v>4.8422787714908582</v>
      </c>
      <c r="O22" s="37">
        <f t="shared" si="7"/>
        <v>7.3570814531880462</v>
      </c>
      <c r="P22" s="40"/>
      <c r="Q22" s="38">
        <v>3000</v>
      </c>
      <c r="R22" s="16">
        <f t="shared" si="18"/>
        <v>14.417999999999997</v>
      </c>
    </row>
    <row r="23" spans="1:18" s="89" customFormat="1" ht="15" customHeight="1" x14ac:dyDescent="0.25">
      <c r="A23" s="28" t="s">
        <v>190</v>
      </c>
      <c r="B23" s="88">
        <v>1</v>
      </c>
      <c r="C23" s="91">
        <v>2</v>
      </c>
      <c r="D23" s="14">
        <f t="shared" si="14"/>
        <v>2</v>
      </c>
      <c r="E23" s="37">
        <v>0.62</v>
      </c>
      <c r="F23" s="15">
        <f>TAN(ACOS(0.98))</f>
        <v>0.20305866063400418</v>
      </c>
      <c r="G23" s="15">
        <v>8</v>
      </c>
      <c r="H23" s="15">
        <v>1.6244692850720335</v>
      </c>
      <c r="I23" s="15">
        <v>100</v>
      </c>
      <c r="J23" s="15"/>
      <c r="K23" s="15">
        <v>1</v>
      </c>
      <c r="L23" s="37">
        <f t="shared" si="4"/>
        <v>8</v>
      </c>
      <c r="M23" s="37">
        <f t="shared" si="5"/>
        <v>1.6244692850720335</v>
      </c>
      <c r="N23" s="37">
        <f t="shared" si="6"/>
        <v>8.1632653061224492</v>
      </c>
      <c r="O23" s="37">
        <f t="shared" si="7"/>
        <v>12.402798478831919</v>
      </c>
      <c r="P23" s="40"/>
      <c r="Q23" s="38">
        <v>3000</v>
      </c>
      <c r="R23" s="16">
        <v>24</v>
      </c>
    </row>
    <row r="24" spans="1:18" s="89" customFormat="1" ht="15" customHeight="1" x14ac:dyDescent="0.25">
      <c r="A24" s="41" t="s">
        <v>150</v>
      </c>
      <c r="B24" s="40">
        <v>1</v>
      </c>
      <c r="C24" s="91">
        <v>25</v>
      </c>
      <c r="D24" s="14">
        <f t="shared" si="14"/>
        <v>25</v>
      </c>
      <c r="E24" s="37">
        <v>0.62</v>
      </c>
      <c r="F24" s="15">
        <f t="shared" si="15"/>
        <v>0.74999999999999978</v>
      </c>
      <c r="G24" s="15">
        <f t="shared" si="16"/>
        <v>15.5</v>
      </c>
      <c r="H24" s="15">
        <f t="shared" si="17"/>
        <v>11.624999999999996</v>
      </c>
      <c r="I24" s="15">
        <f t="shared" si="12"/>
        <v>625</v>
      </c>
      <c r="J24" s="15"/>
      <c r="K24" s="15">
        <v>1.28</v>
      </c>
      <c r="L24" s="37">
        <f t="shared" si="4"/>
        <v>19.84</v>
      </c>
      <c r="M24" s="37">
        <f t="shared" si="5"/>
        <v>11.624999999999996</v>
      </c>
      <c r="N24" s="37">
        <f t="shared" si="6"/>
        <v>22.99491737319358</v>
      </c>
      <c r="O24" s="37">
        <f t="shared" si="7"/>
        <v>34.937162461596095</v>
      </c>
      <c r="P24" s="40"/>
      <c r="Q24" s="38">
        <v>3000</v>
      </c>
      <c r="R24" s="16">
        <f t="shared" si="18"/>
        <v>59.52</v>
      </c>
    </row>
    <row r="25" spans="1:18" s="89" customFormat="1" ht="15" customHeight="1" x14ac:dyDescent="0.25">
      <c r="A25" s="28" t="s">
        <v>151</v>
      </c>
      <c r="B25" s="88">
        <v>1</v>
      </c>
      <c r="C25" s="91">
        <v>2</v>
      </c>
      <c r="D25" s="14">
        <f t="shared" si="14"/>
        <v>2</v>
      </c>
      <c r="E25" s="37">
        <v>0.62</v>
      </c>
      <c r="F25" s="15">
        <f t="shared" si="15"/>
        <v>0.74999999999999978</v>
      </c>
      <c r="G25" s="15">
        <f t="shared" si="16"/>
        <v>1.24</v>
      </c>
      <c r="H25" s="15">
        <f t="shared" si="17"/>
        <v>0.92999999999999972</v>
      </c>
      <c r="I25" s="15">
        <f t="shared" si="12"/>
        <v>4</v>
      </c>
      <c r="J25" s="15"/>
      <c r="K25" s="15">
        <v>1</v>
      </c>
      <c r="L25" s="37">
        <f t="shared" si="4"/>
        <v>1.24</v>
      </c>
      <c r="M25" s="37">
        <f t="shared" si="5"/>
        <v>0.92999999999999972</v>
      </c>
      <c r="N25" s="37">
        <f t="shared" si="6"/>
        <v>1.5499999999999998</v>
      </c>
      <c r="O25" s="37">
        <f t="shared" si="7"/>
        <v>2.35498136116821</v>
      </c>
      <c r="P25" s="40"/>
      <c r="Q25" s="38">
        <v>3000</v>
      </c>
      <c r="R25" s="16">
        <f>L25*Q25/1000</f>
        <v>3.72</v>
      </c>
    </row>
    <row r="26" spans="1:18" s="89" customFormat="1" ht="15" customHeight="1" x14ac:dyDescent="0.25">
      <c r="A26" s="39" t="s">
        <v>152</v>
      </c>
      <c r="B26" s="88">
        <v>1</v>
      </c>
      <c r="C26" s="91">
        <v>2.1</v>
      </c>
      <c r="D26" s="14">
        <f t="shared" si="14"/>
        <v>2.1</v>
      </c>
      <c r="E26" s="37">
        <v>0.62</v>
      </c>
      <c r="F26" s="15">
        <f>TAN(ACOS(0.98))</f>
        <v>0.20305866063400418</v>
      </c>
      <c r="G26" s="15">
        <f t="shared" si="16"/>
        <v>1.302</v>
      </c>
      <c r="H26" s="15">
        <f t="shared" si="17"/>
        <v>0.26438237614547344</v>
      </c>
      <c r="I26" s="15">
        <f t="shared" si="12"/>
        <v>4.41</v>
      </c>
      <c r="J26" s="15"/>
      <c r="K26" s="15">
        <v>1.33</v>
      </c>
      <c r="L26" s="37">
        <f t="shared" si="4"/>
        <v>1.7316600000000002</v>
      </c>
      <c r="M26" s="37">
        <f t="shared" si="5"/>
        <v>0.26438237614547344</v>
      </c>
      <c r="N26" s="37">
        <f t="shared" si="6"/>
        <v>1.7517261191226006</v>
      </c>
      <c r="O26" s="37">
        <f t="shared" si="7"/>
        <v>2.6614724905840315</v>
      </c>
      <c r="P26" s="40"/>
      <c r="Q26" s="38">
        <v>3000</v>
      </c>
      <c r="R26" s="16">
        <f t="shared" si="18"/>
        <v>5.1949800000000002</v>
      </c>
    </row>
    <row r="27" spans="1:18" s="89" customFormat="1" ht="15" customHeight="1" x14ac:dyDescent="0.25">
      <c r="A27" s="28" t="s">
        <v>153</v>
      </c>
      <c r="B27" s="88">
        <v>1</v>
      </c>
      <c r="C27" s="92">
        <v>0.67</v>
      </c>
      <c r="D27" s="14">
        <f t="shared" si="14"/>
        <v>0.67</v>
      </c>
      <c r="E27" s="37">
        <v>0.62</v>
      </c>
      <c r="F27" s="15">
        <f t="shared" si="15"/>
        <v>0.74999999999999978</v>
      </c>
      <c r="G27" s="15">
        <f t="shared" si="16"/>
        <v>0.41540000000000005</v>
      </c>
      <c r="H27" s="15">
        <f t="shared" si="17"/>
        <v>0.31154999999999994</v>
      </c>
      <c r="I27" s="15">
        <f t="shared" si="12"/>
        <v>0.44890000000000008</v>
      </c>
      <c r="J27" s="15"/>
      <c r="K27" s="15">
        <v>1</v>
      </c>
      <c r="L27" s="37">
        <f t="shared" si="4"/>
        <v>0.41540000000000005</v>
      </c>
      <c r="M27" s="37">
        <f t="shared" si="5"/>
        <v>0.31154999999999994</v>
      </c>
      <c r="N27" s="37">
        <f t="shared" si="6"/>
        <v>0.51924999999999999</v>
      </c>
      <c r="O27" s="37">
        <f t="shared" si="7"/>
        <v>0.78891875599135053</v>
      </c>
      <c r="P27" s="40"/>
      <c r="Q27" s="38">
        <v>3000</v>
      </c>
      <c r="R27" s="16">
        <f t="shared" si="18"/>
        <v>1.2462</v>
      </c>
    </row>
    <row r="28" spans="1:18" ht="15" customHeight="1" x14ac:dyDescent="0.25">
      <c r="A28" s="57" t="s">
        <v>167</v>
      </c>
      <c r="B28" s="84"/>
      <c r="C28" s="36"/>
      <c r="D28" s="36"/>
      <c r="E28" s="37"/>
      <c r="F28" s="37"/>
      <c r="G28" s="37"/>
      <c r="H28" s="37"/>
      <c r="I28" s="37"/>
      <c r="J28" s="52"/>
      <c r="K28" s="37"/>
      <c r="L28" s="37"/>
      <c r="M28" s="37"/>
      <c r="N28" s="37"/>
      <c r="O28" s="37"/>
      <c r="P28" s="53"/>
      <c r="Q28" s="38"/>
      <c r="R28" s="38"/>
    </row>
    <row r="29" spans="1:18" ht="15" customHeight="1" x14ac:dyDescent="0.25">
      <c r="A29" s="28" t="s">
        <v>154</v>
      </c>
      <c r="B29" s="88">
        <v>1</v>
      </c>
      <c r="C29" s="14">
        <v>160</v>
      </c>
      <c r="D29" s="14">
        <f>B29*C29</f>
        <v>160</v>
      </c>
      <c r="E29" s="37">
        <v>0.72</v>
      </c>
      <c r="F29" s="15">
        <f t="shared" ref="F29:F31" si="19">TAN(ACOS(0.8))</f>
        <v>0.74999999999999978</v>
      </c>
      <c r="G29" s="15">
        <f t="shared" ref="G29:G51" si="20">D29*E29</f>
        <v>115.19999999999999</v>
      </c>
      <c r="H29" s="15">
        <f t="shared" ref="H29:H51" si="21">G29*F29</f>
        <v>86.399999999999963</v>
      </c>
      <c r="I29" s="15">
        <f t="shared" ref="I29:I51" si="22">B29*POWER(C29,2)</f>
        <v>25600</v>
      </c>
      <c r="J29" s="15"/>
      <c r="K29" s="15">
        <v>1</v>
      </c>
      <c r="L29" s="15">
        <f t="shared" ref="L29:L51" si="23">K29*G29</f>
        <v>115.19999999999999</v>
      </c>
      <c r="M29" s="15">
        <f t="shared" ref="M29:M51" si="24">1*H29</f>
        <v>86.399999999999963</v>
      </c>
      <c r="N29" s="15">
        <f t="shared" ref="N29:N51" si="25">SQRT(POWER(L29,2)+POWER(M29,2))</f>
        <v>143.99999999999997</v>
      </c>
      <c r="O29" s="15">
        <f t="shared" ref="O29:O51" si="26">N29*1000/(380*SQRT(3))</f>
        <v>218.785365166595</v>
      </c>
      <c r="P29" s="16"/>
      <c r="Q29" s="16">
        <v>6500</v>
      </c>
      <c r="R29" s="16">
        <f t="shared" ref="R29:R51" si="27">L29*Q29/1000</f>
        <v>748.79999999999984</v>
      </c>
    </row>
    <row r="30" spans="1:18" ht="15" customHeight="1" x14ac:dyDescent="0.25">
      <c r="A30" s="28" t="s">
        <v>160</v>
      </c>
      <c r="B30" s="88">
        <v>4</v>
      </c>
      <c r="C30" s="14">
        <v>1.5</v>
      </c>
      <c r="D30" s="14">
        <f t="shared" ref="D30:D51" si="28">B30*C30</f>
        <v>6</v>
      </c>
      <c r="E30" s="37">
        <v>0.56000000000000005</v>
      </c>
      <c r="F30" s="15">
        <f t="shared" si="19"/>
        <v>0.74999999999999978</v>
      </c>
      <c r="G30" s="15">
        <f t="shared" si="20"/>
        <v>3.3600000000000003</v>
      </c>
      <c r="H30" s="15">
        <f t="shared" si="21"/>
        <v>2.5199999999999996</v>
      </c>
      <c r="I30" s="15">
        <f t="shared" si="22"/>
        <v>9</v>
      </c>
      <c r="J30" s="15"/>
      <c r="K30" s="15">
        <v>1</v>
      </c>
      <c r="L30" s="15">
        <f t="shared" si="23"/>
        <v>3.3600000000000003</v>
      </c>
      <c r="M30" s="15">
        <f t="shared" si="24"/>
        <v>2.5199999999999996</v>
      </c>
      <c r="N30" s="15">
        <f t="shared" si="25"/>
        <v>4.2</v>
      </c>
      <c r="O30" s="15">
        <f t="shared" si="26"/>
        <v>6.3812398173590221</v>
      </c>
      <c r="P30" s="16"/>
      <c r="Q30" s="16">
        <v>6500</v>
      </c>
      <c r="R30" s="16">
        <f t="shared" si="27"/>
        <v>21.840000000000003</v>
      </c>
    </row>
    <row r="31" spans="1:18" ht="15" customHeight="1" x14ac:dyDescent="0.25">
      <c r="A31" s="28" t="s">
        <v>155</v>
      </c>
      <c r="B31" s="88">
        <v>1</v>
      </c>
      <c r="C31" s="14">
        <v>5.5</v>
      </c>
      <c r="D31" s="14">
        <f t="shared" si="28"/>
        <v>5.5</v>
      </c>
      <c r="E31" s="37">
        <v>0.65</v>
      </c>
      <c r="F31" s="15">
        <f t="shared" si="19"/>
        <v>0.74999999999999978</v>
      </c>
      <c r="G31" s="15">
        <f t="shared" si="20"/>
        <v>3.5750000000000002</v>
      </c>
      <c r="H31" s="15">
        <f t="shared" si="21"/>
        <v>2.6812499999999995</v>
      </c>
      <c r="I31" s="15">
        <f t="shared" si="22"/>
        <v>30.25</v>
      </c>
      <c r="J31" s="15"/>
      <c r="K31" s="15">
        <v>1</v>
      </c>
      <c r="L31" s="15">
        <f t="shared" si="23"/>
        <v>3.5750000000000002</v>
      </c>
      <c r="M31" s="15">
        <f t="shared" si="24"/>
        <v>2.6812499999999995</v>
      </c>
      <c r="N31" s="15">
        <f t="shared" si="25"/>
        <v>4.46875</v>
      </c>
      <c r="O31" s="15">
        <f t="shared" si="26"/>
        <v>6.7895631985293168</v>
      </c>
      <c r="P31" s="16"/>
      <c r="Q31" s="16">
        <v>6500</v>
      </c>
      <c r="R31" s="16">
        <f t="shared" si="27"/>
        <v>23.237500000000001</v>
      </c>
    </row>
    <row r="32" spans="1:18" ht="15" customHeight="1" x14ac:dyDescent="0.25">
      <c r="A32" s="28" t="s">
        <v>156</v>
      </c>
      <c r="B32" s="88">
        <v>6</v>
      </c>
      <c r="C32" s="14">
        <v>0.2</v>
      </c>
      <c r="D32" s="14">
        <f t="shared" si="28"/>
        <v>1.2000000000000002</v>
      </c>
      <c r="E32" s="37">
        <v>0.62</v>
      </c>
      <c r="F32" s="15">
        <f t="shared" ref="F32:F44" si="29">TAN(ACOS(0.98))</f>
        <v>0.20305866063400418</v>
      </c>
      <c r="G32" s="15">
        <f t="shared" si="20"/>
        <v>0.74400000000000011</v>
      </c>
      <c r="H32" s="15">
        <f t="shared" si="21"/>
        <v>0.15107564351169914</v>
      </c>
      <c r="I32" s="15">
        <f t="shared" si="22"/>
        <v>0.24000000000000005</v>
      </c>
      <c r="J32" s="15"/>
      <c r="K32" s="15">
        <v>1</v>
      </c>
      <c r="L32" s="15">
        <f t="shared" si="23"/>
        <v>0.74400000000000011</v>
      </c>
      <c r="M32" s="15">
        <f t="shared" si="24"/>
        <v>0.15107564351169914</v>
      </c>
      <c r="N32" s="15">
        <f t="shared" si="25"/>
        <v>0.75918367346938787</v>
      </c>
      <c r="O32" s="15">
        <f t="shared" si="26"/>
        <v>1.1534602585313685</v>
      </c>
      <c r="P32" s="16"/>
      <c r="Q32" s="16">
        <v>3000</v>
      </c>
      <c r="R32" s="16">
        <f t="shared" si="27"/>
        <v>2.2320000000000007</v>
      </c>
    </row>
    <row r="33" spans="1:18" ht="15" customHeight="1" x14ac:dyDescent="0.25">
      <c r="A33" s="28" t="s">
        <v>157</v>
      </c>
      <c r="B33" s="88">
        <v>2</v>
      </c>
      <c r="C33" s="14">
        <v>0.25</v>
      </c>
      <c r="D33" s="14">
        <f t="shared" si="28"/>
        <v>0.5</v>
      </c>
      <c r="E33" s="37">
        <v>0.62</v>
      </c>
      <c r="F33" s="15">
        <f t="shared" si="29"/>
        <v>0.20305866063400418</v>
      </c>
      <c r="G33" s="15">
        <f t="shared" si="20"/>
        <v>0.31</v>
      </c>
      <c r="H33" s="15">
        <f t="shared" si="21"/>
        <v>6.2948184796541296E-2</v>
      </c>
      <c r="I33" s="15">
        <f t="shared" si="22"/>
        <v>0.125</v>
      </c>
      <c r="J33" s="15"/>
      <c r="K33" s="15">
        <v>1</v>
      </c>
      <c r="L33" s="15">
        <f t="shared" si="23"/>
        <v>0.31</v>
      </c>
      <c r="M33" s="15">
        <f t="shared" si="24"/>
        <v>6.2948184796541296E-2</v>
      </c>
      <c r="N33" s="15">
        <f t="shared" si="25"/>
        <v>0.31632653061224492</v>
      </c>
      <c r="O33" s="15">
        <f t="shared" si="26"/>
        <v>0.48060844105473693</v>
      </c>
      <c r="P33" s="16"/>
      <c r="Q33" s="16">
        <v>3000</v>
      </c>
      <c r="R33" s="16">
        <f t="shared" si="27"/>
        <v>0.93</v>
      </c>
    </row>
    <row r="34" spans="1:18" ht="15" customHeight="1" x14ac:dyDescent="0.25">
      <c r="A34" s="28" t="s">
        <v>158</v>
      </c>
      <c r="B34" s="88">
        <v>1</v>
      </c>
      <c r="C34" s="14">
        <v>0.125</v>
      </c>
      <c r="D34" s="14">
        <f t="shared" si="28"/>
        <v>0.125</v>
      </c>
      <c r="E34" s="37">
        <v>0.62</v>
      </c>
      <c r="F34" s="15">
        <f t="shared" si="29"/>
        <v>0.20305866063400418</v>
      </c>
      <c r="G34" s="15">
        <f t="shared" si="20"/>
        <v>7.7499999999999999E-2</v>
      </c>
      <c r="H34" s="15">
        <f t="shared" si="21"/>
        <v>1.5737046199135324E-2</v>
      </c>
      <c r="I34" s="15">
        <f t="shared" si="22"/>
        <v>1.5625E-2</v>
      </c>
      <c r="J34" s="15"/>
      <c r="K34" s="15">
        <v>1</v>
      </c>
      <c r="L34" s="15">
        <f t="shared" si="23"/>
        <v>7.7499999999999999E-2</v>
      </c>
      <c r="M34" s="15">
        <f t="shared" si="24"/>
        <v>1.5737046199135324E-2</v>
      </c>
      <c r="N34" s="15">
        <f t="shared" si="25"/>
        <v>7.9081632653061229E-2</v>
      </c>
      <c r="O34" s="15">
        <f t="shared" si="26"/>
        <v>0.12015211026368423</v>
      </c>
      <c r="P34" s="16"/>
      <c r="Q34" s="16">
        <v>3000</v>
      </c>
      <c r="R34" s="16">
        <f t="shared" si="27"/>
        <v>0.23250000000000001</v>
      </c>
    </row>
    <row r="35" spans="1:18" ht="15" customHeight="1" x14ac:dyDescent="0.25">
      <c r="A35" s="28" t="s">
        <v>159</v>
      </c>
      <c r="B35" s="88">
        <v>6</v>
      </c>
      <c r="C35" s="14">
        <v>0.08</v>
      </c>
      <c r="D35" s="14">
        <f t="shared" si="28"/>
        <v>0.48</v>
      </c>
      <c r="E35" s="37">
        <v>0.62</v>
      </c>
      <c r="F35" s="15">
        <f t="shared" si="29"/>
        <v>0.20305866063400418</v>
      </c>
      <c r="G35" s="15">
        <f t="shared" si="20"/>
        <v>0.29759999999999998</v>
      </c>
      <c r="H35" s="15">
        <f t="shared" si="21"/>
        <v>6.0430257404679638E-2</v>
      </c>
      <c r="I35" s="15">
        <f t="shared" si="22"/>
        <v>3.8400000000000004E-2</v>
      </c>
      <c r="J35" s="15"/>
      <c r="K35" s="15">
        <v>1</v>
      </c>
      <c r="L35" s="15">
        <f t="shared" si="23"/>
        <v>0.29759999999999998</v>
      </c>
      <c r="M35" s="15">
        <f t="shared" si="24"/>
        <v>6.0430257404679638E-2</v>
      </c>
      <c r="N35" s="15">
        <f t="shared" si="25"/>
        <v>0.30367346938775508</v>
      </c>
      <c r="O35" s="15">
        <f t="shared" si="26"/>
        <v>0.46138410341254732</v>
      </c>
      <c r="P35" s="16"/>
      <c r="Q35" s="16">
        <v>3000</v>
      </c>
      <c r="R35" s="16">
        <f t="shared" si="27"/>
        <v>0.89279999999999993</v>
      </c>
    </row>
    <row r="36" spans="1:18" ht="15" customHeight="1" x14ac:dyDescent="0.25">
      <c r="A36" s="58" t="s">
        <v>168</v>
      </c>
      <c r="B36" s="84"/>
      <c r="C36" s="14"/>
      <c r="D36" s="14"/>
      <c r="E36" s="15"/>
      <c r="F36" s="15"/>
      <c r="G36" s="15"/>
      <c r="H36" s="15"/>
      <c r="I36" s="15"/>
      <c r="J36" s="52"/>
      <c r="K36" s="15"/>
      <c r="L36" s="15"/>
      <c r="M36" s="15"/>
      <c r="N36" s="15"/>
      <c r="O36" s="15"/>
      <c r="P36" s="53"/>
      <c r="Q36" s="16"/>
      <c r="R36" s="16"/>
    </row>
    <row r="37" spans="1:18" ht="15" customHeight="1" x14ac:dyDescent="0.25">
      <c r="A37" s="28" t="s">
        <v>161</v>
      </c>
      <c r="B37" s="88">
        <v>1</v>
      </c>
      <c r="C37" s="14">
        <v>37</v>
      </c>
      <c r="D37" s="14">
        <f t="shared" si="28"/>
        <v>37</v>
      </c>
      <c r="E37" s="37">
        <v>0.72</v>
      </c>
      <c r="F37" s="15">
        <f t="shared" ref="F37:F43" si="30">TAN(ACOS(0.8))</f>
        <v>0.74999999999999978</v>
      </c>
      <c r="G37" s="15">
        <f t="shared" si="20"/>
        <v>26.64</v>
      </c>
      <c r="H37" s="15">
        <f t="shared" si="21"/>
        <v>19.979999999999993</v>
      </c>
      <c r="I37" s="15">
        <f t="shared" si="22"/>
        <v>1369</v>
      </c>
      <c r="J37" s="15"/>
      <c r="K37" s="15">
        <v>1</v>
      </c>
      <c r="L37" s="15">
        <f t="shared" si="23"/>
        <v>26.64</v>
      </c>
      <c r="M37" s="15">
        <f t="shared" si="24"/>
        <v>19.979999999999993</v>
      </c>
      <c r="N37" s="15">
        <f t="shared" si="25"/>
        <v>33.299999999999997</v>
      </c>
      <c r="O37" s="15">
        <f t="shared" si="26"/>
        <v>50.594115694775105</v>
      </c>
      <c r="P37" s="16"/>
      <c r="Q37" s="16">
        <v>6500</v>
      </c>
      <c r="R37" s="16">
        <f t="shared" si="27"/>
        <v>173.16</v>
      </c>
    </row>
    <row r="38" spans="1:18" ht="15" customHeight="1" x14ac:dyDescent="0.25">
      <c r="A38" s="28" t="s">
        <v>162</v>
      </c>
      <c r="B38" s="88">
        <v>1</v>
      </c>
      <c r="C38" s="14">
        <v>110</v>
      </c>
      <c r="D38" s="14">
        <f t="shared" si="28"/>
        <v>110</v>
      </c>
      <c r="E38" s="37">
        <v>0.72</v>
      </c>
      <c r="F38" s="15">
        <f t="shared" si="30"/>
        <v>0.74999999999999978</v>
      </c>
      <c r="G38" s="15">
        <f t="shared" si="20"/>
        <v>79.2</v>
      </c>
      <c r="H38" s="15">
        <f t="shared" si="21"/>
        <v>59.399999999999984</v>
      </c>
      <c r="I38" s="15">
        <f t="shared" si="22"/>
        <v>12100</v>
      </c>
      <c r="J38" s="15"/>
      <c r="K38" s="15">
        <v>1</v>
      </c>
      <c r="L38" s="15">
        <f t="shared" si="23"/>
        <v>79.2</v>
      </c>
      <c r="M38" s="15">
        <f t="shared" si="24"/>
        <v>59.399999999999984</v>
      </c>
      <c r="N38" s="15">
        <f t="shared" si="25"/>
        <v>98.999999999999986</v>
      </c>
      <c r="O38" s="15">
        <f t="shared" si="26"/>
        <v>150.41493855203407</v>
      </c>
      <c r="P38" s="16"/>
      <c r="Q38" s="16">
        <v>6500</v>
      </c>
      <c r="R38" s="16">
        <f t="shared" si="27"/>
        <v>514.79999999999995</v>
      </c>
    </row>
    <row r="39" spans="1:18" ht="15" customHeight="1" x14ac:dyDescent="0.25">
      <c r="A39" s="28" t="s">
        <v>163</v>
      </c>
      <c r="B39" s="88">
        <v>1</v>
      </c>
      <c r="C39" s="14">
        <v>4.4000000000000004</v>
      </c>
      <c r="D39" s="14">
        <f t="shared" si="28"/>
        <v>4.4000000000000004</v>
      </c>
      <c r="E39" s="37">
        <v>0.65</v>
      </c>
      <c r="F39" s="15">
        <f t="shared" si="30"/>
        <v>0.74999999999999978</v>
      </c>
      <c r="G39" s="15">
        <f t="shared" si="20"/>
        <v>2.8600000000000003</v>
      </c>
      <c r="H39" s="15">
        <f t="shared" si="21"/>
        <v>2.1449999999999996</v>
      </c>
      <c r="I39" s="15">
        <f t="shared" si="22"/>
        <v>19.360000000000003</v>
      </c>
      <c r="J39" s="15"/>
      <c r="K39" s="15">
        <v>1</v>
      </c>
      <c r="L39" s="15">
        <f t="shared" si="23"/>
        <v>2.8600000000000003</v>
      </c>
      <c r="M39" s="15">
        <f t="shared" si="24"/>
        <v>2.1449999999999996</v>
      </c>
      <c r="N39" s="15">
        <f t="shared" si="25"/>
        <v>3.5750000000000002</v>
      </c>
      <c r="O39" s="15">
        <f t="shared" si="26"/>
        <v>5.4316505588234536</v>
      </c>
      <c r="P39" s="16"/>
      <c r="Q39" s="16">
        <v>6500</v>
      </c>
      <c r="R39" s="16">
        <f t="shared" si="27"/>
        <v>18.590000000000003</v>
      </c>
    </row>
    <row r="40" spans="1:18" ht="15" customHeight="1" x14ac:dyDescent="0.25">
      <c r="A40" s="28" t="s">
        <v>192</v>
      </c>
      <c r="B40" s="88">
        <v>1</v>
      </c>
      <c r="C40" s="14">
        <v>0.86</v>
      </c>
      <c r="D40" s="14">
        <f t="shared" si="28"/>
        <v>0.86</v>
      </c>
      <c r="E40" s="37">
        <v>0.62</v>
      </c>
      <c r="F40" s="15">
        <f t="shared" si="30"/>
        <v>0.74999999999999978</v>
      </c>
      <c r="G40" s="15">
        <f t="shared" si="20"/>
        <v>0.53320000000000001</v>
      </c>
      <c r="H40" s="15">
        <f t="shared" si="21"/>
        <v>0.39989999999999987</v>
      </c>
      <c r="I40" s="15">
        <f t="shared" si="22"/>
        <v>0.73959999999999992</v>
      </c>
      <c r="J40" s="15"/>
      <c r="K40" s="15">
        <v>1</v>
      </c>
      <c r="L40" s="15">
        <f t="shared" si="23"/>
        <v>0.53320000000000001</v>
      </c>
      <c r="M40" s="15">
        <f t="shared" si="24"/>
        <v>0.39989999999999987</v>
      </c>
      <c r="N40" s="15">
        <f t="shared" si="25"/>
        <v>0.66649999999999987</v>
      </c>
      <c r="O40" s="15">
        <f t="shared" si="26"/>
        <v>1.0126419853023303</v>
      </c>
      <c r="P40" s="16"/>
      <c r="Q40" s="16">
        <v>6500</v>
      </c>
      <c r="R40" s="16">
        <f t="shared" si="27"/>
        <v>3.4658000000000002</v>
      </c>
    </row>
    <row r="41" spans="1:18" ht="15" customHeight="1" x14ac:dyDescent="0.25">
      <c r="A41" s="28" t="s">
        <v>164</v>
      </c>
      <c r="B41" s="88">
        <v>1</v>
      </c>
      <c r="C41" s="14">
        <v>4</v>
      </c>
      <c r="D41" s="14">
        <f t="shared" si="28"/>
        <v>4</v>
      </c>
      <c r="E41" s="37">
        <v>0.62</v>
      </c>
      <c r="F41" s="15">
        <f t="shared" si="30"/>
        <v>0.74999999999999978</v>
      </c>
      <c r="G41" s="15">
        <f t="shared" si="20"/>
        <v>2.48</v>
      </c>
      <c r="H41" s="15">
        <f t="shared" si="21"/>
        <v>1.8599999999999994</v>
      </c>
      <c r="I41" s="15">
        <f t="shared" si="22"/>
        <v>16</v>
      </c>
      <c r="J41" s="15"/>
      <c r="K41" s="15">
        <v>1</v>
      </c>
      <c r="L41" s="15">
        <f t="shared" si="23"/>
        <v>2.48</v>
      </c>
      <c r="M41" s="15">
        <f t="shared" si="24"/>
        <v>1.8599999999999994</v>
      </c>
      <c r="N41" s="15">
        <f t="shared" si="25"/>
        <v>3.0999999999999996</v>
      </c>
      <c r="O41" s="15">
        <f t="shared" si="26"/>
        <v>4.70996272233642</v>
      </c>
      <c r="P41" s="16"/>
      <c r="Q41" s="16">
        <v>6500</v>
      </c>
      <c r="R41" s="16">
        <f t="shared" si="27"/>
        <v>16.12</v>
      </c>
    </row>
    <row r="42" spans="1:18" ht="15" customHeight="1" x14ac:dyDescent="0.25">
      <c r="A42" s="28" t="s">
        <v>165</v>
      </c>
      <c r="B42" s="88">
        <v>1</v>
      </c>
      <c r="C42" s="14">
        <v>2</v>
      </c>
      <c r="D42" s="14">
        <f t="shared" si="28"/>
        <v>2</v>
      </c>
      <c r="E42" s="37">
        <v>0.62</v>
      </c>
      <c r="F42" s="15">
        <f t="shared" si="30"/>
        <v>0.74999999999999978</v>
      </c>
      <c r="G42" s="15">
        <f t="shared" si="20"/>
        <v>1.24</v>
      </c>
      <c r="H42" s="15">
        <f t="shared" si="21"/>
        <v>0.92999999999999972</v>
      </c>
      <c r="I42" s="15">
        <f t="shared" si="22"/>
        <v>4</v>
      </c>
      <c r="J42" s="15"/>
      <c r="K42" s="15">
        <v>1</v>
      </c>
      <c r="L42" s="15">
        <f t="shared" si="23"/>
        <v>1.24</v>
      </c>
      <c r="M42" s="15">
        <f t="shared" si="24"/>
        <v>0.92999999999999972</v>
      </c>
      <c r="N42" s="15">
        <f t="shared" si="25"/>
        <v>1.5499999999999998</v>
      </c>
      <c r="O42" s="15">
        <f t="shared" si="26"/>
        <v>2.35498136116821</v>
      </c>
      <c r="P42" s="16"/>
      <c r="Q42" s="16">
        <v>6500</v>
      </c>
      <c r="R42" s="16">
        <f t="shared" si="27"/>
        <v>8.06</v>
      </c>
    </row>
    <row r="43" spans="1:18" ht="15" customHeight="1" x14ac:dyDescent="0.25">
      <c r="A43" s="28" t="s">
        <v>166</v>
      </c>
      <c r="B43" s="88">
        <v>1</v>
      </c>
      <c r="C43" s="14">
        <v>2</v>
      </c>
      <c r="D43" s="14">
        <f t="shared" si="28"/>
        <v>2</v>
      </c>
      <c r="E43" s="37">
        <v>0.62</v>
      </c>
      <c r="F43" s="15">
        <f t="shared" si="30"/>
        <v>0.74999999999999978</v>
      </c>
      <c r="G43" s="15">
        <f t="shared" si="20"/>
        <v>1.24</v>
      </c>
      <c r="H43" s="15">
        <f t="shared" si="21"/>
        <v>0.92999999999999972</v>
      </c>
      <c r="I43" s="15">
        <f t="shared" si="22"/>
        <v>4</v>
      </c>
      <c r="J43" s="15"/>
      <c r="K43" s="15">
        <v>1</v>
      </c>
      <c r="L43" s="15">
        <f t="shared" si="23"/>
        <v>1.24</v>
      </c>
      <c r="M43" s="15">
        <f t="shared" si="24"/>
        <v>0.92999999999999972</v>
      </c>
      <c r="N43" s="15">
        <f t="shared" si="25"/>
        <v>1.5499999999999998</v>
      </c>
      <c r="O43" s="15">
        <f t="shared" si="26"/>
        <v>2.35498136116821</v>
      </c>
      <c r="P43" s="16"/>
      <c r="Q43" s="16">
        <v>3000</v>
      </c>
      <c r="R43" s="16">
        <f t="shared" si="27"/>
        <v>3.72</v>
      </c>
    </row>
    <row r="44" spans="1:18" ht="15" customHeight="1" x14ac:dyDescent="0.25">
      <c r="A44" s="28" t="s">
        <v>35</v>
      </c>
      <c r="B44" s="88"/>
      <c r="C44" s="14"/>
      <c r="D44" s="14">
        <f t="shared" si="28"/>
        <v>0</v>
      </c>
      <c r="E44" s="37">
        <v>0.62</v>
      </c>
      <c r="F44" s="15">
        <f t="shared" si="29"/>
        <v>0.20305866063400418</v>
      </c>
      <c r="G44" s="15">
        <f t="shared" si="20"/>
        <v>0</v>
      </c>
      <c r="H44" s="15">
        <f t="shared" si="21"/>
        <v>0</v>
      </c>
      <c r="I44" s="15">
        <f t="shared" si="22"/>
        <v>0</v>
      </c>
      <c r="J44" s="15"/>
      <c r="K44" s="15">
        <v>1</v>
      </c>
      <c r="L44" s="15">
        <f t="shared" si="23"/>
        <v>0</v>
      </c>
      <c r="M44" s="15">
        <f t="shared" si="24"/>
        <v>0</v>
      </c>
      <c r="N44" s="15">
        <f t="shared" si="25"/>
        <v>0</v>
      </c>
      <c r="O44" s="15">
        <f t="shared" si="26"/>
        <v>0</v>
      </c>
      <c r="P44" s="16"/>
      <c r="Q44" s="16">
        <v>3000</v>
      </c>
      <c r="R44" s="16">
        <f t="shared" si="27"/>
        <v>0</v>
      </c>
    </row>
    <row r="45" spans="1:18" s="89" customFormat="1" ht="15" customHeight="1" x14ac:dyDescent="0.25">
      <c r="A45" s="58" t="s">
        <v>195</v>
      </c>
      <c r="B45" s="84"/>
      <c r="C45" s="14"/>
      <c r="D45" s="14"/>
      <c r="E45" s="15"/>
      <c r="F45" s="15"/>
      <c r="G45" s="15"/>
      <c r="H45" s="15"/>
      <c r="I45" s="15"/>
      <c r="J45" s="52"/>
      <c r="K45" s="15"/>
      <c r="L45" s="15"/>
      <c r="M45" s="15"/>
      <c r="N45" s="15"/>
      <c r="O45" s="15"/>
      <c r="P45" s="53"/>
      <c r="Q45" s="16"/>
      <c r="R45" s="16"/>
    </row>
    <row r="46" spans="1:18" s="89" customFormat="1" ht="15" customHeight="1" x14ac:dyDescent="0.25">
      <c r="A46" s="28" t="s">
        <v>169</v>
      </c>
      <c r="B46" s="88">
        <v>1</v>
      </c>
      <c r="C46" s="90">
        <v>0.1</v>
      </c>
      <c r="D46" s="14">
        <f t="shared" ref="D46:D49" si="31">B46*C46</f>
        <v>0.1</v>
      </c>
      <c r="E46" s="37">
        <v>1</v>
      </c>
      <c r="F46" s="15">
        <f>TAN(ACOS(0.98))</f>
        <v>0.20305866063400418</v>
      </c>
      <c r="G46" s="15">
        <f t="shared" ref="G46:G49" si="32">D46*E46</f>
        <v>0.1</v>
      </c>
      <c r="H46" s="15">
        <f t="shared" ref="H46:H49" si="33">G46*F46</f>
        <v>2.0305866063400419E-2</v>
      </c>
      <c r="I46" s="15">
        <f t="shared" ref="I46:I49" si="34">B46*POWER(C46,2)</f>
        <v>1.0000000000000002E-2</v>
      </c>
      <c r="J46" s="15"/>
      <c r="K46" s="15">
        <v>1</v>
      </c>
      <c r="L46" s="15">
        <f t="shared" ref="L46:L49" si="35">K46*G46</f>
        <v>0.1</v>
      </c>
      <c r="M46" s="15">
        <f t="shared" ref="M46:M49" si="36">1*H46</f>
        <v>2.0305866063400419E-2</v>
      </c>
      <c r="N46" s="15">
        <f t="shared" ref="N46:N49" si="37">SQRT(POWER(L46,2)+POWER(M46,2))</f>
        <v>0.10204081632653063</v>
      </c>
      <c r="O46" s="15">
        <f t="shared" ref="O46:O49" si="38">N46*1000/(380*SQRT(3))</f>
        <v>0.155034980985399</v>
      </c>
      <c r="P46" s="16"/>
      <c r="Q46" s="16">
        <v>4000</v>
      </c>
      <c r="R46" s="16">
        <f t="shared" ref="R46:R49" si="39">L46*Q46/1000</f>
        <v>0.4</v>
      </c>
    </row>
    <row r="47" spans="1:18" s="89" customFormat="1" ht="15" customHeight="1" x14ac:dyDescent="0.25">
      <c r="A47" s="28" t="s">
        <v>170</v>
      </c>
      <c r="B47" s="88">
        <v>2</v>
      </c>
      <c r="C47" s="91">
        <v>3</v>
      </c>
      <c r="D47" s="14">
        <f t="shared" si="31"/>
        <v>6</v>
      </c>
      <c r="E47" s="37">
        <v>0.56000000000000005</v>
      </c>
      <c r="F47" s="15">
        <f t="shared" ref="F47:F49" si="40">TAN(ACOS(0.8))</f>
        <v>0.74999999999999978</v>
      </c>
      <c r="G47" s="15">
        <f t="shared" si="32"/>
        <v>3.3600000000000003</v>
      </c>
      <c r="H47" s="15">
        <f t="shared" si="33"/>
        <v>2.5199999999999996</v>
      </c>
      <c r="I47" s="15">
        <f t="shared" si="34"/>
        <v>18</v>
      </c>
      <c r="J47" s="15"/>
      <c r="K47" s="15">
        <v>1</v>
      </c>
      <c r="L47" s="15">
        <f t="shared" si="35"/>
        <v>3.3600000000000003</v>
      </c>
      <c r="M47" s="15">
        <f t="shared" si="36"/>
        <v>2.5199999999999996</v>
      </c>
      <c r="N47" s="15">
        <f t="shared" si="37"/>
        <v>4.2</v>
      </c>
      <c r="O47" s="15">
        <f t="shared" si="38"/>
        <v>6.3812398173590221</v>
      </c>
      <c r="P47" s="16"/>
      <c r="Q47" s="16">
        <v>3000</v>
      </c>
      <c r="R47" s="16">
        <f t="shared" si="39"/>
        <v>10.080000000000002</v>
      </c>
    </row>
    <row r="48" spans="1:18" s="89" customFormat="1" ht="15" customHeight="1" x14ac:dyDescent="0.25">
      <c r="A48" s="28" t="s">
        <v>171</v>
      </c>
      <c r="B48" s="88">
        <v>1</v>
      </c>
      <c r="C48" s="91">
        <v>25</v>
      </c>
      <c r="D48" s="14">
        <f t="shared" si="31"/>
        <v>25</v>
      </c>
      <c r="E48" s="37">
        <v>0</v>
      </c>
      <c r="F48" s="15">
        <f t="shared" si="40"/>
        <v>0.74999999999999978</v>
      </c>
      <c r="G48" s="15">
        <f t="shared" si="32"/>
        <v>0</v>
      </c>
      <c r="H48" s="15">
        <f t="shared" si="33"/>
        <v>0</v>
      </c>
      <c r="I48" s="15">
        <f t="shared" si="34"/>
        <v>625</v>
      </c>
      <c r="J48" s="15"/>
      <c r="K48" s="15">
        <v>1</v>
      </c>
      <c r="L48" s="15">
        <f t="shared" si="35"/>
        <v>0</v>
      </c>
      <c r="M48" s="15">
        <f t="shared" si="36"/>
        <v>0</v>
      </c>
      <c r="N48" s="15">
        <f t="shared" si="37"/>
        <v>0</v>
      </c>
      <c r="O48" s="15">
        <f t="shared" si="38"/>
        <v>0</v>
      </c>
      <c r="P48" s="16"/>
      <c r="Q48" s="16">
        <v>3000</v>
      </c>
      <c r="R48" s="16">
        <f t="shared" si="39"/>
        <v>0</v>
      </c>
    </row>
    <row r="49" spans="1:18" s="89" customFormat="1" ht="15" customHeight="1" x14ac:dyDescent="0.25">
      <c r="A49" s="28" t="s">
        <v>172</v>
      </c>
      <c r="B49" s="88">
        <v>1</v>
      </c>
      <c r="C49" s="92">
        <v>30</v>
      </c>
      <c r="D49" s="14">
        <f t="shared" si="31"/>
        <v>30</v>
      </c>
      <c r="E49" s="37">
        <v>0.65</v>
      </c>
      <c r="F49" s="15">
        <f t="shared" si="40"/>
        <v>0.74999999999999978</v>
      </c>
      <c r="G49" s="15">
        <f t="shared" si="32"/>
        <v>19.5</v>
      </c>
      <c r="H49" s="15">
        <f t="shared" si="33"/>
        <v>14.624999999999996</v>
      </c>
      <c r="I49" s="15">
        <f t="shared" si="34"/>
        <v>900</v>
      </c>
      <c r="J49" s="15"/>
      <c r="K49" s="15">
        <v>1</v>
      </c>
      <c r="L49" s="15">
        <f t="shared" si="35"/>
        <v>19.5</v>
      </c>
      <c r="M49" s="15">
        <f t="shared" si="36"/>
        <v>14.624999999999996</v>
      </c>
      <c r="N49" s="15">
        <f t="shared" si="37"/>
        <v>24.374999999999996</v>
      </c>
      <c r="O49" s="15">
        <f t="shared" si="38"/>
        <v>37.033981082887173</v>
      </c>
      <c r="P49" s="16"/>
      <c r="Q49" s="16">
        <v>3000</v>
      </c>
      <c r="R49" s="16">
        <f t="shared" si="39"/>
        <v>58.5</v>
      </c>
    </row>
    <row r="50" spans="1:18" ht="15" customHeight="1" x14ac:dyDescent="0.25">
      <c r="A50" s="61" t="s">
        <v>189</v>
      </c>
      <c r="B50" s="88">
        <v>1</v>
      </c>
      <c r="C50" s="14">
        <f>'МСС секция 2'!D55</f>
        <v>145.25</v>
      </c>
      <c r="D50" s="14">
        <f t="shared" si="28"/>
        <v>145.25</v>
      </c>
      <c r="E50" s="37">
        <v>0.67</v>
      </c>
      <c r="F50" s="15">
        <v>0.81</v>
      </c>
      <c r="G50" s="15">
        <f t="shared" ref="G50" si="41">D50*E50</f>
        <v>97.31750000000001</v>
      </c>
      <c r="H50" s="15">
        <f t="shared" ref="H50" si="42">G50*F50</f>
        <v>78.827175000000011</v>
      </c>
      <c r="I50" s="15">
        <f t="shared" ref="I50" si="43">B50*POWER(C50,2)</f>
        <v>21097.5625</v>
      </c>
      <c r="J50" s="15"/>
      <c r="K50" s="15">
        <v>1</v>
      </c>
      <c r="L50" s="15">
        <f t="shared" ref="L50" si="44">K50*G50</f>
        <v>97.31750000000001</v>
      </c>
      <c r="M50" s="15">
        <f t="shared" ref="M50" si="45">1*H50</f>
        <v>78.827175000000011</v>
      </c>
      <c r="N50" s="15">
        <f t="shared" ref="N50" si="46">SQRT(POWER(L50,2)+POWER(M50,2))</f>
        <v>125.23745176555865</v>
      </c>
      <c r="O50" s="15">
        <f t="shared" ref="O50" si="47">N50*1000/(380*SQRT(3))</f>
        <v>190.27862234070543</v>
      </c>
      <c r="P50" s="16"/>
      <c r="Q50" s="16">
        <v>3000</v>
      </c>
      <c r="R50" s="16">
        <f t="shared" ref="R50" si="48">L50*Q50/1000</f>
        <v>291.95249999999999</v>
      </c>
    </row>
    <row r="51" spans="1:18" ht="15" customHeight="1" thickBot="1" x14ac:dyDescent="0.3">
      <c r="A51" s="61" t="s">
        <v>196</v>
      </c>
      <c r="B51" s="88">
        <v>1</v>
      </c>
      <c r="C51" s="14"/>
      <c r="D51" s="14">
        <f t="shared" si="28"/>
        <v>0</v>
      </c>
      <c r="E51" s="37">
        <v>0.56000000000000005</v>
      </c>
      <c r="F51" s="15">
        <f t="shared" ref="F51" si="49">TAN(ACOS(0.8))</f>
        <v>0.74999999999999978</v>
      </c>
      <c r="G51" s="15">
        <f t="shared" si="20"/>
        <v>0</v>
      </c>
      <c r="H51" s="15">
        <f t="shared" si="21"/>
        <v>0</v>
      </c>
      <c r="I51" s="15">
        <f t="shared" si="22"/>
        <v>0</v>
      </c>
      <c r="J51" s="15"/>
      <c r="K51" s="15">
        <v>1</v>
      </c>
      <c r="L51" s="15">
        <f t="shared" si="23"/>
        <v>0</v>
      </c>
      <c r="M51" s="15">
        <f t="shared" si="24"/>
        <v>0</v>
      </c>
      <c r="N51" s="15">
        <f t="shared" si="25"/>
        <v>0</v>
      </c>
      <c r="O51" s="15">
        <f t="shared" si="26"/>
        <v>0</v>
      </c>
      <c r="P51" s="16"/>
      <c r="Q51" s="16">
        <v>3000</v>
      </c>
      <c r="R51" s="16">
        <f t="shared" si="27"/>
        <v>0</v>
      </c>
    </row>
    <row r="52" spans="1:18" ht="15" customHeight="1" thickBot="1" x14ac:dyDescent="0.3">
      <c r="A52" s="17" t="s">
        <v>34</v>
      </c>
      <c r="B52" s="6">
        <f>SUM(B10:B26)</f>
        <v>18</v>
      </c>
      <c r="C52" s="18"/>
      <c r="D52" s="18">
        <f>SUM(D9:D51)</f>
        <v>630.59500000000003</v>
      </c>
      <c r="E52" s="18">
        <f>G52/D52</f>
        <v>0.66243777702011608</v>
      </c>
      <c r="F52" s="18"/>
      <c r="G52" s="18">
        <f>SUM(G9:G51)</f>
        <v>417.72995000000009</v>
      </c>
      <c r="H52" s="18">
        <f>SUM(H9:H51)</f>
        <v>312.0405698249798</v>
      </c>
      <c r="I52" s="18">
        <f>SUM(I9:I51)</f>
        <v>64084.999125000009</v>
      </c>
      <c r="J52" s="18">
        <f>POWER(D52,2)/I52</f>
        <v>6.2050411087526092</v>
      </c>
      <c r="K52" s="18">
        <v>1.06</v>
      </c>
      <c r="L52" s="18">
        <f>K52*G52</f>
        <v>442.79374700000011</v>
      </c>
      <c r="M52" s="18">
        <f>1*H52</f>
        <v>312.0405698249798</v>
      </c>
      <c r="N52" s="18">
        <f t="shared" ref="N52" si="50">SQRT(POWER(L52,2)+POWER(M52,2))</f>
        <v>541.69698134565806</v>
      </c>
      <c r="O52" s="18">
        <f t="shared" ref="O52" si="51">N52*1000/(380*SQRT(3))</f>
        <v>823.02341578716687</v>
      </c>
      <c r="P52" s="19"/>
      <c r="Q52" s="19"/>
      <c r="R52" s="20">
        <f>SUM(R9:R51)</f>
        <v>2099.7195299999994</v>
      </c>
    </row>
    <row r="53" spans="1:18" ht="21" x14ac:dyDescent="0.35">
      <c r="D53" s="99"/>
      <c r="E53" s="100"/>
      <c r="F53" s="100"/>
      <c r="G53" s="100"/>
      <c r="H53" s="100"/>
      <c r="I53" s="100"/>
      <c r="J53" s="100"/>
      <c r="K53" s="100"/>
      <c r="L53" s="99"/>
      <c r="M53" s="100"/>
      <c r="N53" s="99"/>
      <c r="O53" s="99"/>
    </row>
    <row r="54" spans="1:18" x14ac:dyDescent="0.25">
      <c r="A54" s="12" t="s">
        <v>33</v>
      </c>
    </row>
    <row r="55" spans="1:18" ht="15.75" thickBot="1" x14ac:dyDescent="0.3">
      <c r="D55" s="101"/>
      <c r="E55" s="101"/>
      <c r="F55" s="101"/>
      <c r="G55" s="101"/>
    </row>
    <row r="56" spans="1:18" ht="50.25" customHeight="1" thickBot="1" x14ac:dyDescent="0.3">
      <c r="A56" s="85" t="s">
        <v>24</v>
      </c>
      <c r="B56" s="121" t="s">
        <v>220</v>
      </c>
      <c r="C56" s="122"/>
      <c r="D56" s="85" t="s">
        <v>26</v>
      </c>
      <c r="E56" s="85" t="s">
        <v>27</v>
      </c>
      <c r="F56" s="85" t="s">
        <v>25</v>
      </c>
      <c r="G56" s="121" t="s">
        <v>28</v>
      </c>
      <c r="H56" s="123"/>
      <c r="I56" s="122"/>
      <c r="J56" s="85" t="s">
        <v>29</v>
      </c>
    </row>
    <row r="57" spans="1:18" ht="15.75" thickBot="1" x14ac:dyDescent="0.3">
      <c r="A57" s="94">
        <v>1</v>
      </c>
      <c r="B57" s="118">
        <v>2</v>
      </c>
      <c r="C57" s="118"/>
      <c r="D57" s="94">
        <v>3</v>
      </c>
      <c r="E57" s="94">
        <v>4</v>
      </c>
      <c r="F57" s="94">
        <v>5</v>
      </c>
      <c r="G57" s="118">
        <v>6</v>
      </c>
      <c r="H57" s="118"/>
      <c r="I57" s="118"/>
      <c r="J57" s="94">
        <v>7</v>
      </c>
    </row>
    <row r="58" spans="1:18" x14ac:dyDescent="0.25">
      <c r="A58" s="95" t="s">
        <v>30</v>
      </c>
      <c r="B58" s="119">
        <f>E58/D58</f>
        <v>0.70470861871719181</v>
      </c>
      <c r="C58" s="119"/>
      <c r="D58" s="96">
        <f>L52</f>
        <v>442.79374700000011</v>
      </c>
      <c r="E58" s="96">
        <f>M52</f>
        <v>312.0405698249798</v>
      </c>
      <c r="F58" s="96">
        <f>N52</f>
        <v>541.69698134565806</v>
      </c>
      <c r="G58" s="120"/>
      <c r="H58" s="120"/>
      <c r="I58" s="120"/>
      <c r="J58" s="96"/>
    </row>
    <row r="59" spans="1:18" ht="15.75" thickBot="1" x14ac:dyDescent="0.3">
      <c r="A59" s="97" t="s">
        <v>31</v>
      </c>
      <c r="B59" s="115"/>
      <c r="C59" s="115"/>
      <c r="D59" s="34"/>
      <c r="E59" s="34"/>
      <c r="F59" s="34"/>
      <c r="G59" s="115"/>
      <c r="H59" s="115"/>
      <c r="I59" s="115"/>
      <c r="J59" s="34"/>
    </row>
    <row r="60" spans="1:18" ht="15.75" thickBot="1" x14ac:dyDescent="0.3">
      <c r="A60" s="17" t="s">
        <v>32</v>
      </c>
      <c r="B60" s="116">
        <f>E60/D60</f>
        <v>0.70470861871719181</v>
      </c>
      <c r="C60" s="116"/>
      <c r="D60" s="19">
        <f>D58</f>
        <v>442.79374700000011</v>
      </c>
      <c r="E60" s="19">
        <f>E58+E59</f>
        <v>312.0405698249798</v>
      </c>
      <c r="F60" s="19">
        <f>SQRT(D60*D60+E60*E60)</f>
        <v>541.69698134565806</v>
      </c>
      <c r="G60" s="117" t="s">
        <v>136</v>
      </c>
      <c r="H60" s="117"/>
      <c r="I60" s="117"/>
      <c r="J60" s="19">
        <f>F60/(SQRT(3)*380)*1000</f>
        <v>823.02341578716687</v>
      </c>
    </row>
  </sheetData>
  <mergeCells count="32">
    <mergeCell ref="N5:N7"/>
    <mergeCell ref="A6:A7"/>
    <mergeCell ref="B6:B7"/>
    <mergeCell ref="C6:D6"/>
    <mergeCell ref="P4:P7"/>
    <mergeCell ref="F6:F7"/>
    <mergeCell ref="Q4:Q7"/>
    <mergeCell ref="R4:R7"/>
    <mergeCell ref="A5:D5"/>
    <mergeCell ref="E5:F5"/>
    <mergeCell ref="G5:G7"/>
    <mergeCell ref="H5:H7"/>
    <mergeCell ref="I5:I7"/>
    <mergeCell ref="L5:L7"/>
    <mergeCell ref="M5:M7"/>
    <mergeCell ref="A4:F4"/>
    <mergeCell ref="G4:I4"/>
    <mergeCell ref="J4:J7"/>
    <mergeCell ref="K4:K7"/>
    <mergeCell ref="L4:N4"/>
    <mergeCell ref="O4:O7"/>
    <mergeCell ref="E6:E7"/>
    <mergeCell ref="B59:C59"/>
    <mergeCell ref="G59:I59"/>
    <mergeCell ref="B60:C60"/>
    <mergeCell ref="G60:I60"/>
    <mergeCell ref="B56:C56"/>
    <mergeCell ref="G56:I56"/>
    <mergeCell ref="B57:C57"/>
    <mergeCell ref="G57:I57"/>
    <mergeCell ref="B58:C58"/>
    <mergeCell ref="G58:I5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89"/>
  <sheetViews>
    <sheetView showRuler="0" zoomScale="85" zoomScaleNormal="85" zoomScaleSheetLayoutView="85" zoomScalePageLayoutView="40" workbookViewId="0">
      <selection activeCell="B81" sqref="B81:C81"/>
    </sheetView>
  </sheetViews>
  <sheetFormatPr defaultRowHeight="15" x14ac:dyDescent="0.25"/>
  <cols>
    <col min="1" max="1" width="35.5703125" customWidth="1"/>
    <col min="2" max="2" width="11.28515625" customWidth="1"/>
    <col min="3" max="3" width="10.7109375" customWidth="1"/>
    <col min="4" max="4" width="12.7109375" customWidth="1"/>
    <col min="5" max="5" width="12.140625" customWidth="1"/>
    <col min="8" max="8" width="11.7109375" customWidth="1"/>
    <col min="9" max="9" width="11.140625" customWidth="1"/>
    <col min="10" max="10" width="21.85546875" customWidth="1"/>
    <col min="11" max="11" width="11.42578125" customWidth="1"/>
    <col min="12" max="12" width="19.28515625" customWidth="1"/>
    <col min="13" max="13" width="21.140625" customWidth="1"/>
    <col min="14" max="14" width="22.140625" customWidth="1"/>
    <col min="15" max="15" width="20.5703125" customWidth="1"/>
    <col min="16" max="17" width="20.7109375" customWidth="1"/>
    <col min="18" max="18" width="21.42578125" customWidth="1"/>
  </cols>
  <sheetData>
    <row r="2" spans="1:18" x14ac:dyDescent="0.25">
      <c r="A2" t="s">
        <v>37</v>
      </c>
      <c r="J2" t="e">
        <f>H2/I2/M2/SQRT(3)</f>
        <v>#DIV/0!</v>
      </c>
      <c r="Q2" t="s">
        <v>23</v>
      </c>
    </row>
    <row r="3" spans="1:18" ht="15.75" thickBot="1" x14ac:dyDescent="0.3"/>
    <row r="4" spans="1:18" ht="15.75" customHeight="1" thickBot="1" x14ac:dyDescent="0.3">
      <c r="A4" s="139" t="s">
        <v>22</v>
      </c>
      <c r="B4" s="140"/>
      <c r="C4" s="140"/>
      <c r="D4" s="140"/>
      <c r="E4" s="140"/>
      <c r="F4" s="141"/>
      <c r="G4" s="139" t="s">
        <v>8</v>
      </c>
      <c r="H4" s="140"/>
      <c r="I4" s="141"/>
      <c r="J4" s="102" t="s">
        <v>11</v>
      </c>
      <c r="K4" s="102" t="s">
        <v>9</v>
      </c>
      <c r="L4" s="139" t="s">
        <v>10</v>
      </c>
      <c r="M4" s="140"/>
      <c r="N4" s="141"/>
      <c r="O4" s="102" t="s">
        <v>16</v>
      </c>
      <c r="P4" s="102" t="s">
        <v>19</v>
      </c>
      <c r="Q4" s="102" t="s">
        <v>20</v>
      </c>
      <c r="R4" s="102" t="s">
        <v>21</v>
      </c>
    </row>
    <row r="5" spans="1:18" ht="15" customHeight="1" thickBot="1" x14ac:dyDescent="0.3">
      <c r="A5" s="134" t="s">
        <v>4</v>
      </c>
      <c r="B5" s="135"/>
      <c r="C5" s="135"/>
      <c r="D5" s="136"/>
      <c r="E5" s="137" t="s">
        <v>7</v>
      </c>
      <c r="F5" s="138"/>
      <c r="G5" s="111" t="s">
        <v>14</v>
      </c>
      <c r="H5" s="113" t="s">
        <v>13</v>
      </c>
      <c r="I5" s="113" t="s">
        <v>12</v>
      </c>
      <c r="J5" s="103"/>
      <c r="K5" s="103"/>
      <c r="L5" s="114" t="s">
        <v>17</v>
      </c>
      <c r="M5" s="102" t="s">
        <v>18</v>
      </c>
      <c r="N5" s="102" t="s">
        <v>43</v>
      </c>
      <c r="O5" s="103"/>
      <c r="P5" s="103"/>
      <c r="Q5" s="103"/>
      <c r="R5" s="103"/>
    </row>
    <row r="6" spans="1:18" ht="43.5" customHeight="1" thickBot="1" x14ac:dyDescent="0.3">
      <c r="A6" s="105" t="s">
        <v>0</v>
      </c>
      <c r="B6" s="107" t="s">
        <v>3</v>
      </c>
      <c r="C6" s="142" t="s">
        <v>1</v>
      </c>
      <c r="D6" s="141"/>
      <c r="E6" s="102" t="s">
        <v>5</v>
      </c>
      <c r="F6" s="143" t="s">
        <v>6</v>
      </c>
      <c r="G6" s="112"/>
      <c r="H6" s="112"/>
      <c r="I6" s="112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45.75" thickBot="1" x14ac:dyDescent="0.3">
      <c r="A7" s="106"/>
      <c r="B7" s="106"/>
      <c r="C7" s="5" t="s">
        <v>2</v>
      </c>
      <c r="D7" s="5" t="s">
        <v>15</v>
      </c>
      <c r="E7" s="110"/>
      <c r="F7" s="144"/>
      <c r="G7" s="110"/>
      <c r="H7" s="110"/>
      <c r="I7" s="110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x14ac:dyDescent="0.25">
      <c r="A9" s="49" t="s">
        <v>44</v>
      </c>
      <c r="B9" s="43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</row>
    <row r="10" spans="1:18" x14ac:dyDescent="0.25">
      <c r="A10" s="13" t="s">
        <v>51</v>
      </c>
      <c r="B10" s="43">
        <v>2</v>
      </c>
      <c r="C10" s="14">
        <v>3.75</v>
      </c>
      <c r="D10" s="14">
        <f t="shared" ref="D10:D51" si="0">B10*C10</f>
        <v>7.5</v>
      </c>
      <c r="E10" s="15">
        <v>0.56000000000000005</v>
      </c>
      <c r="F10" s="15">
        <f>TAN(ACOS(0.8))</f>
        <v>0.74999999999999978</v>
      </c>
      <c r="G10" s="15">
        <f t="shared" ref="G10:G51" si="1">D10*E10</f>
        <v>4.2</v>
      </c>
      <c r="H10" s="15">
        <f t="shared" ref="H10:H51" si="2">G10*F10</f>
        <v>3.149999999999999</v>
      </c>
      <c r="I10" s="15">
        <f t="shared" ref="I10:I51" si="3">B10*POWER(C10,2)</f>
        <v>28.125</v>
      </c>
      <c r="J10" s="15"/>
      <c r="K10" s="15">
        <v>1</v>
      </c>
      <c r="L10" s="15">
        <f t="shared" ref="L10:L51" si="4">K10*G10</f>
        <v>4.2</v>
      </c>
      <c r="M10" s="15">
        <f t="shared" ref="M10:M51" si="5">1*H10</f>
        <v>3.149999999999999</v>
      </c>
      <c r="N10" s="15">
        <f t="shared" ref="N10:N51" si="6">SQRT(POWER(L10,2)+POWER(M10,2))</f>
        <v>5.2499999999999991</v>
      </c>
      <c r="O10" s="15">
        <f t="shared" ref="O10:O51" si="7">N10*1000/(380*SQRT(3))</f>
        <v>7.9765497716987763</v>
      </c>
      <c r="P10" s="16"/>
      <c r="Q10" s="16">
        <v>6500</v>
      </c>
      <c r="R10" s="16">
        <f t="shared" ref="R10:R51" si="8">L10*Q10</f>
        <v>27300</v>
      </c>
    </row>
    <row r="11" spans="1:18" x14ac:dyDescent="0.25">
      <c r="A11" s="13" t="s">
        <v>52</v>
      </c>
      <c r="B11" s="43">
        <v>2</v>
      </c>
      <c r="C11" s="14">
        <v>4</v>
      </c>
      <c r="D11" s="14">
        <f t="shared" si="0"/>
        <v>8</v>
      </c>
      <c r="E11" s="15">
        <v>0.56000000000000005</v>
      </c>
      <c r="F11" s="15">
        <f>TAN(ACOS(0.8))</f>
        <v>0.74999999999999978</v>
      </c>
      <c r="G11" s="15">
        <f t="shared" si="1"/>
        <v>4.4800000000000004</v>
      </c>
      <c r="H11" s="15">
        <f t="shared" si="2"/>
        <v>3.3599999999999994</v>
      </c>
      <c r="I11" s="15">
        <f t="shared" si="3"/>
        <v>32</v>
      </c>
      <c r="J11" s="15"/>
      <c r="K11" s="15">
        <v>1</v>
      </c>
      <c r="L11" s="15">
        <f t="shared" si="4"/>
        <v>4.4800000000000004</v>
      </c>
      <c r="M11" s="15">
        <f t="shared" si="5"/>
        <v>3.3599999999999994</v>
      </c>
      <c r="N11" s="15">
        <f t="shared" si="6"/>
        <v>5.6</v>
      </c>
      <c r="O11" s="15">
        <f t="shared" si="7"/>
        <v>8.5083197564786968</v>
      </c>
      <c r="P11" s="16"/>
      <c r="Q11" s="16">
        <v>6500</v>
      </c>
      <c r="R11" s="16">
        <f t="shared" si="8"/>
        <v>29120.000000000004</v>
      </c>
    </row>
    <row r="12" spans="1:18" x14ac:dyDescent="0.25">
      <c r="A12" s="49" t="s">
        <v>45</v>
      </c>
      <c r="B12" s="43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</row>
    <row r="13" spans="1:18" x14ac:dyDescent="0.25">
      <c r="A13" s="13" t="s">
        <v>46</v>
      </c>
      <c r="B13" s="43">
        <v>1</v>
      </c>
      <c r="C13" s="14">
        <v>3.75</v>
      </c>
      <c r="D13" s="14">
        <f t="shared" si="0"/>
        <v>3.75</v>
      </c>
      <c r="E13" s="15">
        <v>0.65</v>
      </c>
      <c r="F13" s="15">
        <f>TAN(ACOS(0.8))</f>
        <v>0.74999999999999978</v>
      </c>
      <c r="G13" s="15">
        <f t="shared" si="1"/>
        <v>2.4375</v>
      </c>
      <c r="H13" s="15">
        <f t="shared" si="2"/>
        <v>1.8281249999999996</v>
      </c>
      <c r="I13" s="15">
        <f t="shared" si="3"/>
        <v>14.0625</v>
      </c>
      <c r="J13" s="15"/>
      <c r="K13" s="15">
        <v>1</v>
      </c>
      <c r="L13" s="15">
        <f t="shared" si="4"/>
        <v>2.4375</v>
      </c>
      <c r="M13" s="15">
        <f t="shared" si="5"/>
        <v>1.8281249999999996</v>
      </c>
      <c r="N13" s="15">
        <f t="shared" si="6"/>
        <v>3.0468749999999996</v>
      </c>
      <c r="O13" s="15">
        <f t="shared" si="7"/>
        <v>4.6292476353608967</v>
      </c>
      <c r="P13" s="16"/>
      <c r="Q13" s="16">
        <v>5500</v>
      </c>
      <c r="R13" s="16">
        <f t="shared" si="8"/>
        <v>13406.25</v>
      </c>
    </row>
    <row r="14" spans="1:18" x14ac:dyDescent="0.25">
      <c r="A14" s="13" t="s">
        <v>50</v>
      </c>
      <c r="B14" s="43">
        <v>1</v>
      </c>
      <c r="C14" s="14">
        <v>22</v>
      </c>
      <c r="D14" s="14">
        <f t="shared" si="0"/>
        <v>22</v>
      </c>
      <c r="E14" s="15">
        <v>0.65</v>
      </c>
      <c r="F14" s="15">
        <f>TAN(ACOS(0.8))</f>
        <v>0.74999999999999978</v>
      </c>
      <c r="G14" s="15">
        <f t="shared" si="1"/>
        <v>14.3</v>
      </c>
      <c r="H14" s="15">
        <f t="shared" si="2"/>
        <v>10.724999999999998</v>
      </c>
      <c r="I14" s="15">
        <f t="shared" si="3"/>
        <v>484</v>
      </c>
      <c r="J14" s="15"/>
      <c r="K14" s="15">
        <v>1</v>
      </c>
      <c r="L14" s="15">
        <f t="shared" si="4"/>
        <v>14.3</v>
      </c>
      <c r="M14" s="15">
        <f t="shared" si="5"/>
        <v>10.724999999999998</v>
      </c>
      <c r="N14" s="15">
        <f t="shared" si="6"/>
        <v>17.875</v>
      </c>
      <c r="O14" s="15">
        <f t="shared" si="7"/>
        <v>27.158252794117267</v>
      </c>
      <c r="P14" s="16"/>
      <c r="Q14" s="16">
        <v>5500</v>
      </c>
      <c r="R14" s="16">
        <f t="shared" si="8"/>
        <v>78650</v>
      </c>
    </row>
    <row r="15" spans="1:18" x14ac:dyDescent="0.25">
      <c r="A15" s="13" t="s">
        <v>35</v>
      </c>
      <c r="B15" s="43">
        <v>4</v>
      </c>
      <c r="C15" s="14">
        <v>0.2</v>
      </c>
      <c r="D15" s="14">
        <f t="shared" si="0"/>
        <v>0.8</v>
      </c>
      <c r="E15" s="15">
        <v>0.62</v>
      </c>
      <c r="F15" s="15">
        <f>TAN(ACOS(0.98))</f>
        <v>0.20305866063400418</v>
      </c>
      <c r="G15" s="15">
        <f t="shared" si="1"/>
        <v>0.496</v>
      </c>
      <c r="H15" s="15">
        <f t="shared" si="2"/>
        <v>0.10071709567446607</v>
      </c>
      <c r="I15" s="15">
        <f t="shared" si="3"/>
        <v>0.16000000000000003</v>
      </c>
      <c r="J15" s="15"/>
      <c r="K15" s="15">
        <v>1</v>
      </c>
      <c r="L15" s="15">
        <f t="shared" si="4"/>
        <v>0.496</v>
      </c>
      <c r="M15" s="15">
        <f t="shared" si="5"/>
        <v>0.10071709567446607</v>
      </c>
      <c r="N15" s="15">
        <f t="shared" si="6"/>
        <v>0.5061224489795918</v>
      </c>
      <c r="O15" s="15">
        <f t="shared" si="7"/>
        <v>0.76897350568757894</v>
      </c>
      <c r="P15" s="16"/>
      <c r="Q15" s="16">
        <v>3000</v>
      </c>
      <c r="R15" s="16">
        <f t="shared" si="8"/>
        <v>1488</v>
      </c>
    </row>
    <row r="16" spans="1:18" x14ac:dyDescent="0.25">
      <c r="A16" s="49" t="s">
        <v>47</v>
      </c>
      <c r="B16" s="43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</row>
    <row r="17" spans="1:18" x14ac:dyDescent="0.25">
      <c r="A17" s="13" t="s">
        <v>53</v>
      </c>
      <c r="B17" s="43">
        <v>2</v>
      </c>
      <c r="C17" s="14">
        <v>18.8</v>
      </c>
      <c r="D17" s="14">
        <f t="shared" si="0"/>
        <v>37.6</v>
      </c>
      <c r="E17" s="15">
        <v>0.65</v>
      </c>
      <c r="F17" s="15">
        <f t="shared" ref="F17:F18" si="9">TAN(ACOS(0.8))</f>
        <v>0.74999999999999978</v>
      </c>
      <c r="G17" s="15">
        <f t="shared" si="1"/>
        <v>24.44</v>
      </c>
      <c r="H17" s="15">
        <f t="shared" si="2"/>
        <v>18.329999999999995</v>
      </c>
      <c r="I17" s="15">
        <f t="shared" si="3"/>
        <v>706.88000000000011</v>
      </c>
      <c r="J17" s="15"/>
      <c r="K17" s="15">
        <v>1</v>
      </c>
      <c r="L17" s="15">
        <f t="shared" si="4"/>
        <v>24.44</v>
      </c>
      <c r="M17" s="15">
        <f t="shared" si="5"/>
        <v>18.329999999999995</v>
      </c>
      <c r="N17" s="15">
        <f t="shared" si="6"/>
        <v>30.549999999999997</v>
      </c>
      <c r="O17" s="15">
        <f t="shared" si="7"/>
        <v>46.415922957218598</v>
      </c>
      <c r="P17" s="16"/>
      <c r="Q17" s="16">
        <v>5500</v>
      </c>
      <c r="R17" s="16">
        <f t="shared" si="8"/>
        <v>134420</v>
      </c>
    </row>
    <row r="18" spans="1:18" x14ac:dyDescent="0.25">
      <c r="A18" s="13" t="s">
        <v>54</v>
      </c>
      <c r="B18" s="43">
        <v>3</v>
      </c>
      <c r="C18" s="14">
        <v>2.2000000000000002</v>
      </c>
      <c r="D18" s="14">
        <f t="shared" si="0"/>
        <v>6.6000000000000005</v>
      </c>
      <c r="E18" s="15">
        <v>0.65</v>
      </c>
      <c r="F18" s="15">
        <f t="shared" si="9"/>
        <v>0.74999999999999978</v>
      </c>
      <c r="G18" s="15">
        <f t="shared" si="1"/>
        <v>4.2900000000000009</v>
      </c>
      <c r="H18" s="15">
        <f t="shared" si="2"/>
        <v>3.2174999999999998</v>
      </c>
      <c r="I18" s="15">
        <f t="shared" si="3"/>
        <v>14.520000000000003</v>
      </c>
      <c r="J18" s="15"/>
      <c r="K18" s="15">
        <v>1</v>
      </c>
      <c r="L18" s="15">
        <f t="shared" si="4"/>
        <v>4.2900000000000009</v>
      </c>
      <c r="M18" s="15">
        <f t="shared" si="5"/>
        <v>3.2174999999999998</v>
      </c>
      <c r="N18" s="15">
        <f t="shared" si="6"/>
        <v>5.3625000000000007</v>
      </c>
      <c r="O18" s="15">
        <f t="shared" si="7"/>
        <v>8.1474758382351808</v>
      </c>
      <c r="P18" s="16"/>
      <c r="Q18" s="16">
        <v>5500</v>
      </c>
      <c r="R18" s="16">
        <f t="shared" si="8"/>
        <v>23595.000000000004</v>
      </c>
    </row>
    <row r="19" spans="1:18" x14ac:dyDescent="0.25">
      <c r="A19" s="13" t="s">
        <v>48</v>
      </c>
      <c r="B19" s="43">
        <v>2</v>
      </c>
      <c r="C19" s="14">
        <v>1.1200000000000001</v>
      </c>
      <c r="D19" s="14">
        <f t="shared" si="0"/>
        <v>2.2400000000000002</v>
      </c>
      <c r="E19" s="15">
        <v>0.56000000000000005</v>
      </c>
      <c r="F19" s="15">
        <f>TAN(ACOS(0.8))</f>
        <v>0.74999999999999978</v>
      </c>
      <c r="G19" s="15">
        <f t="shared" si="1"/>
        <v>1.2544000000000002</v>
      </c>
      <c r="H19" s="15">
        <f t="shared" si="2"/>
        <v>0.94079999999999986</v>
      </c>
      <c r="I19" s="15">
        <f t="shared" si="3"/>
        <v>2.5088000000000004</v>
      </c>
      <c r="J19" s="15"/>
      <c r="K19" s="15">
        <v>1</v>
      </c>
      <c r="L19" s="15">
        <f t="shared" si="4"/>
        <v>1.2544000000000002</v>
      </c>
      <c r="M19" s="15">
        <f t="shared" si="5"/>
        <v>0.94079999999999986</v>
      </c>
      <c r="N19" s="15">
        <f t="shared" si="6"/>
        <v>1.5680000000000001</v>
      </c>
      <c r="O19" s="15">
        <f t="shared" si="7"/>
        <v>2.382329531814035</v>
      </c>
      <c r="P19" s="16"/>
      <c r="Q19" s="16">
        <v>6500</v>
      </c>
      <c r="R19" s="16">
        <f t="shared" si="8"/>
        <v>8153.6000000000013</v>
      </c>
    </row>
    <row r="20" spans="1:18" x14ac:dyDescent="0.25">
      <c r="A20" s="13" t="s">
        <v>35</v>
      </c>
      <c r="B20" s="43">
        <v>6</v>
      </c>
      <c r="C20" s="14">
        <v>0.08</v>
      </c>
      <c r="D20" s="14">
        <f t="shared" si="0"/>
        <v>0.48</v>
      </c>
      <c r="E20" s="15">
        <v>0.62</v>
      </c>
      <c r="F20" s="15">
        <f>TAN(ACOS(0.98))</f>
        <v>0.20305866063400418</v>
      </c>
      <c r="G20" s="15">
        <f t="shared" si="1"/>
        <v>0.29759999999999998</v>
      </c>
      <c r="H20" s="15">
        <f t="shared" si="2"/>
        <v>6.0430257404679638E-2</v>
      </c>
      <c r="I20" s="15">
        <f t="shared" si="3"/>
        <v>3.8400000000000004E-2</v>
      </c>
      <c r="J20" s="15"/>
      <c r="K20" s="15">
        <v>1</v>
      </c>
      <c r="L20" s="15">
        <f t="shared" si="4"/>
        <v>0.29759999999999998</v>
      </c>
      <c r="M20" s="15">
        <f t="shared" si="5"/>
        <v>6.0430257404679638E-2</v>
      </c>
      <c r="N20" s="15">
        <f t="shared" si="6"/>
        <v>0.30367346938775508</v>
      </c>
      <c r="O20" s="15">
        <f t="shared" si="7"/>
        <v>0.46138410341254732</v>
      </c>
      <c r="P20" s="16"/>
      <c r="Q20" s="16">
        <v>3000</v>
      </c>
      <c r="R20" s="16">
        <f t="shared" si="8"/>
        <v>892.8</v>
      </c>
    </row>
    <row r="21" spans="1:18" x14ac:dyDescent="0.25">
      <c r="A21" s="49" t="s">
        <v>49</v>
      </c>
      <c r="B21" s="43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6"/>
    </row>
    <row r="22" spans="1:18" x14ac:dyDescent="0.25">
      <c r="A22" s="13" t="s">
        <v>55</v>
      </c>
      <c r="B22" s="43">
        <v>2</v>
      </c>
      <c r="C22" s="14">
        <v>75</v>
      </c>
      <c r="D22" s="14">
        <f t="shared" si="0"/>
        <v>150</v>
      </c>
      <c r="E22" s="15">
        <v>0.7</v>
      </c>
      <c r="F22" s="15">
        <f>TAN(ACOS(0.8))</f>
        <v>0.74999999999999978</v>
      </c>
      <c r="G22" s="15">
        <f t="shared" si="1"/>
        <v>105</v>
      </c>
      <c r="H22" s="15">
        <f t="shared" si="2"/>
        <v>78.749999999999972</v>
      </c>
      <c r="I22" s="15">
        <f t="shared" si="3"/>
        <v>11250</v>
      </c>
      <c r="J22" s="15"/>
      <c r="K22" s="15">
        <v>1</v>
      </c>
      <c r="L22" s="15">
        <f t="shared" si="4"/>
        <v>105</v>
      </c>
      <c r="M22" s="15">
        <f t="shared" si="5"/>
        <v>78.749999999999972</v>
      </c>
      <c r="N22" s="15">
        <f t="shared" si="6"/>
        <v>131.25</v>
      </c>
      <c r="O22" s="15">
        <f t="shared" si="7"/>
        <v>199.41374429246943</v>
      </c>
      <c r="P22" s="16"/>
      <c r="Q22" s="16">
        <v>6500</v>
      </c>
      <c r="R22" s="16">
        <f t="shared" si="8"/>
        <v>682500</v>
      </c>
    </row>
    <row r="23" spans="1:18" x14ac:dyDescent="0.25">
      <c r="A23" s="13" t="s">
        <v>56</v>
      </c>
      <c r="B23" s="43">
        <v>2</v>
      </c>
      <c r="C23" s="14">
        <v>1.5</v>
      </c>
      <c r="D23" s="14">
        <f t="shared" si="0"/>
        <v>3</v>
      </c>
      <c r="E23" s="15">
        <v>0.65</v>
      </c>
      <c r="F23" s="15">
        <f t="shared" ref="F23" si="10">TAN(ACOS(0.8))</f>
        <v>0.74999999999999978</v>
      </c>
      <c r="G23" s="15">
        <f t="shared" si="1"/>
        <v>1.9500000000000002</v>
      </c>
      <c r="H23" s="15">
        <f t="shared" si="2"/>
        <v>1.4624999999999997</v>
      </c>
      <c r="I23" s="15">
        <f t="shared" si="3"/>
        <v>4.5</v>
      </c>
      <c r="J23" s="15"/>
      <c r="K23" s="15">
        <v>1</v>
      </c>
      <c r="L23" s="15">
        <f t="shared" si="4"/>
        <v>1.9500000000000002</v>
      </c>
      <c r="M23" s="15">
        <f t="shared" si="5"/>
        <v>1.4624999999999997</v>
      </c>
      <c r="N23" s="15">
        <f t="shared" si="6"/>
        <v>2.4375</v>
      </c>
      <c r="O23" s="15">
        <f t="shared" si="7"/>
        <v>3.7033981082887184</v>
      </c>
      <c r="P23" s="16"/>
      <c r="Q23" s="16">
        <v>6500</v>
      </c>
      <c r="R23" s="16">
        <f t="shared" si="8"/>
        <v>12675.000000000002</v>
      </c>
    </row>
    <row r="24" spans="1:18" x14ac:dyDescent="0.25">
      <c r="A24" s="13" t="s">
        <v>57</v>
      </c>
      <c r="B24" s="43">
        <v>2</v>
      </c>
      <c r="C24" s="14">
        <v>1.5</v>
      </c>
      <c r="D24" s="14">
        <f t="shared" si="0"/>
        <v>3</v>
      </c>
      <c r="E24" s="15">
        <v>0.56000000000000005</v>
      </c>
      <c r="F24" s="15">
        <f>TAN(ACOS(0.8))</f>
        <v>0.74999999999999978</v>
      </c>
      <c r="G24" s="15">
        <f t="shared" si="1"/>
        <v>1.6800000000000002</v>
      </c>
      <c r="H24" s="15">
        <f t="shared" si="2"/>
        <v>1.2599999999999998</v>
      </c>
      <c r="I24" s="15">
        <f t="shared" si="3"/>
        <v>4.5</v>
      </c>
      <c r="J24" s="15"/>
      <c r="K24" s="15">
        <v>1</v>
      </c>
      <c r="L24" s="15">
        <f t="shared" si="4"/>
        <v>1.6800000000000002</v>
      </c>
      <c r="M24" s="15">
        <f t="shared" si="5"/>
        <v>1.2599999999999998</v>
      </c>
      <c r="N24" s="15">
        <f t="shared" si="6"/>
        <v>2.1</v>
      </c>
      <c r="O24" s="15">
        <f t="shared" si="7"/>
        <v>3.1906199086795111</v>
      </c>
      <c r="P24" s="16"/>
      <c r="Q24" s="16">
        <v>6500</v>
      </c>
      <c r="R24" s="16">
        <f t="shared" si="8"/>
        <v>10920.000000000002</v>
      </c>
    </row>
    <row r="25" spans="1:18" x14ac:dyDescent="0.25">
      <c r="A25" s="13" t="s">
        <v>58</v>
      </c>
      <c r="B25" s="43">
        <v>1</v>
      </c>
      <c r="C25" s="14">
        <v>1.1200000000000001</v>
      </c>
      <c r="D25" s="14">
        <f t="shared" si="0"/>
        <v>1.1200000000000001</v>
      </c>
      <c r="E25" s="15">
        <v>0.56000000000000005</v>
      </c>
      <c r="F25" s="15">
        <f>TAN(ACOS(0.8))</f>
        <v>0.74999999999999978</v>
      </c>
      <c r="G25" s="15">
        <f t="shared" si="1"/>
        <v>0.62720000000000009</v>
      </c>
      <c r="H25" s="15">
        <f t="shared" si="2"/>
        <v>0.47039999999999993</v>
      </c>
      <c r="I25" s="15">
        <f t="shared" si="3"/>
        <v>1.2544000000000002</v>
      </c>
      <c r="J25" s="15"/>
      <c r="K25" s="15">
        <v>1</v>
      </c>
      <c r="L25" s="15">
        <f t="shared" si="4"/>
        <v>0.62720000000000009</v>
      </c>
      <c r="M25" s="15">
        <f t="shared" si="5"/>
        <v>0.47039999999999993</v>
      </c>
      <c r="N25" s="15">
        <f t="shared" si="6"/>
        <v>0.78400000000000003</v>
      </c>
      <c r="O25" s="15">
        <f t="shared" si="7"/>
        <v>1.1911647659070175</v>
      </c>
      <c r="P25" s="16"/>
      <c r="Q25" s="16">
        <v>6500</v>
      </c>
      <c r="R25" s="16">
        <f t="shared" si="8"/>
        <v>4076.8000000000006</v>
      </c>
    </row>
    <row r="26" spans="1:18" x14ac:dyDescent="0.25">
      <c r="A26" s="13" t="s">
        <v>35</v>
      </c>
      <c r="B26" s="43">
        <v>6</v>
      </c>
      <c r="C26" s="14">
        <v>0.08</v>
      </c>
      <c r="D26" s="14">
        <f t="shared" si="0"/>
        <v>0.48</v>
      </c>
      <c r="E26" s="15">
        <v>0.62</v>
      </c>
      <c r="F26" s="15">
        <f>TAN(ACOS(0.98))</f>
        <v>0.20305866063400418</v>
      </c>
      <c r="G26" s="15">
        <f t="shared" si="1"/>
        <v>0.29759999999999998</v>
      </c>
      <c r="H26" s="15">
        <f t="shared" si="2"/>
        <v>6.0430257404679638E-2</v>
      </c>
      <c r="I26" s="15">
        <f t="shared" si="3"/>
        <v>3.8400000000000004E-2</v>
      </c>
      <c r="J26" s="15"/>
      <c r="K26" s="15">
        <v>1</v>
      </c>
      <c r="L26" s="15">
        <f t="shared" si="4"/>
        <v>0.29759999999999998</v>
      </c>
      <c r="M26" s="15">
        <f t="shared" si="5"/>
        <v>6.0430257404679638E-2</v>
      </c>
      <c r="N26" s="15">
        <f t="shared" si="6"/>
        <v>0.30367346938775508</v>
      </c>
      <c r="O26" s="15">
        <f t="shared" si="7"/>
        <v>0.46138410341254732</v>
      </c>
      <c r="P26" s="16"/>
      <c r="Q26" s="16">
        <v>3000</v>
      </c>
      <c r="R26" s="16">
        <f t="shared" si="8"/>
        <v>892.8</v>
      </c>
    </row>
    <row r="27" spans="1:18" x14ac:dyDescent="0.25">
      <c r="A27" s="49" t="s">
        <v>59</v>
      </c>
      <c r="B27" s="43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6"/>
    </row>
    <row r="28" spans="1:18" x14ac:dyDescent="0.25">
      <c r="A28" s="13" t="s">
        <v>60</v>
      </c>
      <c r="B28" s="43">
        <v>2</v>
      </c>
      <c r="C28" s="14">
        <v>11.2</v>
      </c>
      <c r="D28" s="14">
        <f t="shared" si="0"/>
        <v>22.4</v>
      </c>
      <c r="E28" s="15">
        <v>0.65</v>
      </c>
      <c r="F28" s="15">
        <f t="shared" ref="F28:F30" si="11">TAN(ACOS(0.8))</f>
        <v>0.74999999999999978</v>
      </c>
      <c r="G28" s="15">
        <f t="shared" si="1"/>
        <v>14.559999999999999</v>
      </c>
      <c r="H28" s="15">
        <f t="shared" si="2"/>
        <v>10.919999999999996</v>
      </c>
      <c r="I28" s="15">
        <f t="shared" si="3"/>
        <v>250.87999999999997</v>
      </c>
      <c r="J28" s="15"/>
      <c r="K28" s="15">
        <v>1</v>
      </c>
      <c r="L28" s="15">
        <f t="shared" si="4"/>
        <v>14.559999999999999</v>
      </c>
      <c r="M28" s="15">
        <f t="shared" si="5"/>
        <v>10.919999999999996</v>
      </c>
      <c r="N28" s="15">
        <f t="shared" si="6"/>
        <v>18.199999999999996</v>
      </c>
      <c r="O28" s="15">
        <f t="shared" si="7"/>
        <v>27.652039208555756</v>
      </c>
      <c r="P28" s="16"/>
      <c r="Q28" s="16">
        <v>5500</v>
      </c>
      <c r="R28" s="16">
        <f t="shared" si="8"/>
        <v>80080</v>
      </c>
    </row>
    <row r="29" spans="1:18" x14ac:dyDescent="0.25">
      <c r="A29" s="13" t="s">
        <v>61</v>
      </c>
      <c r="B29" s="43">
        <v>2</v>
      </c>
      <c r="C29" s="14">
        <v>30</v>
      </c>
      <c r="D29" s="14">
        <f t="shared" si="0"/>
        <v>60</v>
      </c>
      <c r="E29" s="15">
        <v>0.65</v>
      </c>
      <c r="F29" s="15">
        <f t="shared" si="11"/>
        <v>0.74999999999999978</v>
      </c>
      <c r="G29" s="15">
        <f t="shared" si="1"/>
        <v>39</v>
      </c>
      <c r="H29" s="15">
        <f t="shared" si="2"/>
        <v>29.249999999999993</v>
      </c>
      <c r="I29" s="15">
        <f t="shared" si="3"/>
        <v>1800</v>
      </c>
      <c r="J29" s="15"/>
      <c r="K29" s="15">
        <v>1</v>
      </c>
      <c r="L29" s="15">
        <f t="shared" si="4"/>
        <v>39</v>
      </c>
      <c r="M29" s="15">
        <f t="shared" si="5"/>
        <v>29.249999999999993</v>
      </c>
      <c r="N29" s="15">
        <f t="shared" si="6"/>
        <v>48.749999999999993</v>
      </c>
      <c r="O29" s="15">
        <f t="shared" si="7"/>
        <v>74.067962165774347</v>
      </c>
      <c r="P29" s="16"/>
      <c r="Q29" s="16">
        <v>5500</v>
      </c>
      <c r="R29" s="16">
        <f t="shared" si="8"/>
        <v>214500</v>
      </c>
    </row>
    <row r="30" spans="1:18" x14ac:dyDescent="0.25">
      <c r="A30" s="13" t="s">
        <v>62</v>
      </c>
      <c r="B30" s="43">
        <v>2</v>
      </c>
      <c r="C30" s="14">
        <v>18.8</v>
      </c>
      <c r="D30" s="14">
        <f t="shared" si="0"/>
        <v>37.6</v>
      </c>
      <c r="E30" s="15">
        <v>0.65</v>
      </c>
      <c r="F30" s="15">
        <f t="shared" si="11"/>
        <v>0.74999999999999978</v>
      </c>
      <c r="G30" s="15">
        <f t="shared" si="1"/>
        <v>24.44</v>
      </c>
      <c r="H30" s="15">
        <f t="shared" si="2"/>
        <v>18.329999999999995</v>
      </c>
      <c r="I30" s="15">
        <f t="shared" si="3"/>
        <v>706.88000000000011</v>
      </c>
      <c r="J30" s="15"/>
      <c r="K30" s="15">
        <v>1</v>
      </c>
      <c r="L30" s="15">
        <f t="shared" si="4"/>
        <v>24.44</v>
      </c>
      <c r="M30" s="15">
        <f t="shared" si="5"/>
        <v>18.329999999999995</v>
      </c>
      <c r="N30" s="15">
        <f t="shared" si="6"/>
        <v>30.549999999999997</v>
      </c>
      <c r="O30" s="15">
        <f t="shared" si="7"/>
        <v>46.415922957218598</v>
      </c>
      <c r="P30" s="16"/>
      <c r="Q30" s="16">
        <v>5500</v>
      </c>
      <c r="R30" s="16">
        <f t="shared" si="8"/>
        <v>134420</v>
      </c>
    </row>
    <row r="31" spans="1:18" x14ac:dyDescent="0.25">
      <c r="A31" s="13" t="s">
        <v>63</v>
      </c>
      <c r="B31" s="43">
        <v>2</v>
      </c>
      <c r="C31" s="14">
        <v>1.1200000000000001</v>
      </c>
      <c r="D31" s="14">
        <f t="shared" si="0"/>
        <v>2.2400000000000002</v>
      </c>
      <c r="E31" s="15">
        <v>0.56000000000000005</v>
      </c>
      <c r="F31" s="15">
        <f>TAN(ACOS(0.8))</f>
        <v>0.74999999999999978</v>
      </c>
      <c r="G31" s="15">
        <f t="shared" si="1"/>
        <v>1.2544000000000002</v>
      </c>
      <c r="H31" s="15">
        <f t="shared" si="2"/>
        <v>0.94079999999999986</v>
      </c>
      <c r="I31" s="15">
        <f t="shared" si="3"/>
        <v>2.5088000000000004</v>
      </c>
      <c r="J31" s="15"/>
      <c r="K31" s="15">
        <v>1</v>
      </c>
      <c r="L31" s="15">
        <f t="shared" si="4"/>
        <v>1.2544000000000002</v>
      </c>
      <c r="M31" s="15">
        <f>1*H31</f>
        <v>0.94079999999999986</v>
      </c>
      <c r="N31" s="15">
        <f>SQRT(POWER(L31,2)+POWER(M31,2))</f>
        <v>1.5680000000000001</v>
      </c>
      <c r="O31" s="15">
        <f t="shared" si="7"/>
        <v>2.382329531814035</v>
      </c>
      <c r="P31" s="16"/>
      <c r="Q31" s="16">
        <v>6500</v>
      </c>
      <c r="R31" s="16">
        <f t="shared" si="8"/>
        <v>8153.6000000000013</v>
      </c>
    </row>
    <row r="32" spans="1:18" x14ac:dyDescent="0.25">
      <c r="A32" s="13" t="s">
        <v>35</v>
      </c>
      <c r="B32" s="43">
        <v>6</v>
      </c>
      <c r="C32" s="14">
        <v>0.08</v>
      </c>
      <c r="D32" s="14">
        <f t="shared" si="0"/>
        <v>0.48</v>
      </c>
      <c r="E32" s="15">
        <v>0.62</v>
      </c>
      <c r="F32" s="15">
        <f>TAN(ACOS(0.98))</f>
        <v>0.20305866063400418</v>
      </c>
      <c r="G32" s="15">
        <f t="shared" si="1"/>
        <v>0.29759999999999998</v>
      </c>
      <c r="H32" s="15">
        <f t="shared" si="2"/>
        <v>6.0430257404679638E-2</v>
      </c>
      <c r="I32" s="15">
        <f t="shared" si="3"/>
        <v>3.8400000000000004E-2</v>
      </c>
      <c r="J32" s="15"/>
      <c r="K32" s="15">
        <v>1</v>
      </c>
      <c r="L32" s="15">
        <f t="shared" si="4"/>
        <v>0.29759999999999998</v>
      </c>
      <c r="M32" s="15">
        <f>1*H32</f>
        <v>6.0430257404679638E-2</v>
      </c>
      <c r="N32" s="15">
        <f>SQRT(POWER(L32,2)+POWER(M32,2))</f>
        <v>0.30367346938775508</v>
      </c>
      <c r="O32" s="15">
        <f t="shared" si="7"/>
        <v>0.46138410341254732</v>
      </c>
      <c r="P32" s="16"/>
      <c r="Q32" s="16">
        <v>3000</v>
      </c>
      <c r="R32" s="16">
        <f t="shared" si="8"/>
        <v>892.8</v>
      </c>
    </row>
    <row r="33" spans="1:18" x14ac:dyDescent="0.25">
      <c r="A33" s="49" t="s">
        <v>64</v>
      </c>
      <c r="B33" s="43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6"/>
    </row>
    <row r="34" spans="1:18" x14ac:dyDescent="0.25">
      <c r="A34" s="13" t="s">
        <v>65</v>
      </c>
      <c r="B34" s="43">
        <v>2</v>
      </c>
      <c r="C34" s="14">
        <v>75</v>
      </c>
      <c r="D34" s="14">
        <f t="shared" si="0"/>
        <v>150</v>
      </c>
      <c r="E34" s="15">
        <v>0.65</v>
      </c>
      <c r="F34" s="15">
        <f t="shared" ref="F34:F38" si="12">TAN(ACOS(0.8))</f>
        <v>0.74999999999999978</v>
      </c>
      <c r="G34" s="15">
        <f t="shared" si="1"/>
        <v>97.5</v>
      </c>
      <c r="H34" s="15">
        <f t="shared" si="2"/>
        <v>73.124999999999972</v>
      </c>
      <c r="I34" s="15">
        <f t="shared" si="3"/>
        <v>11250</v>
      </c>
      <c r="J34" s="15"/>
      <c r="K34" s="15">
        <v>1</v>
      </c>
      <c r="L34" s="15">
        <f t="shared" si="4"/>
        <v>97.5</v>
      </c>
      <c r="M34" s="15">
        <f t="shared" si="5"/>
        <v>73.124999999999972</v>
      </c>
      <c r="N34" s="15">
        <f t="shared" si="6"/>
        <v>121.87499999999999</v>
      </c>
      <c r="O34" s="15">
        <f t="shared" si="7"/>
        <v>185.1699054144359</v>
      </c>
      <c r="P34" s="16"/>
      <c r="Q34" s="16">
        <v>5500</v>
      </c>
      <c r="R34" s="16">
        <f t="shared" si="8"/>
        <v>536250</v>
      </c>
    </row>
    <row r="35" spans="1:18" x14ac:dyDescent="0.25">
      <c r="A35" s="13" t="s">
        <v>66</v>
      </c>
      <c r="B35" s="43">
        <v>2</v>
      </c>
      <c r="C35" s="14">
        <v>5.6</v>
      </c>
      <c r="D35" s="14">
        <f t="shared" si="0"/>
        <v>11.2</v>
      </c>
      <c r="E35" s="15">
        <v>0.65</v>
      </c>
      <c r="F35" s="15">
        <f t="shared" si="12"/>
        <v>0.74999999999999978</v>
      </c>
      <c r="G35" s="15">
        <f t="shared" si="1"/>
        <v>7.2799999999999994</v>
      </c>
      <c r="H35" s="15">
        <f t="shared" si="2"/>
        <v>5.4599999999999982</v>
      </c>
      <c r="I35" s="15">
        <f t="shared" si="3"/>
        <v>62.719999999999992</v>
      </c>
      <c r="J35" s="15"/>
      <c r="K35" s="15">
        <v>1</v>
      </c>
      <c r="L35" s="15">
        <f t="shared" si="4"/>
        <v>7.2799999999999994</v>
      </c>
      <c r="M35" s="15">
        <f t="shared" si="5"/>
        <v>5.4599999999999982</v>
      </c>
      <c r="N35" s="15">
        <f t="shared" si="6"/>
        <v>9.0999999999999979</v>
      </c>
      <c r="O35" s="15">
        <f t="shared" si="7"/>
        <v>13.826019604277878</v>
      </c>
      <c r="P35" s="16"/>
      <c r="Q35" s="16">
        <v>5500</v>
      </c>
      <c r="R35" s="16">
        <f t="shared" si="8"/>
        <v>40040</v>
      </c>
    </row>
    <row r="36" spans="1:18" x14ac:dyDescent="0.25">
      <c r="A36" s="13" t="s">
        <v>67</v>
      </c>
      <c r="B36" s="43">
        <v>2</v>
      </c>
      <c r="C36" s="14">
        <v>15</v>
      </c>
      <c r="D36" s="14">
        <f t="shared" si="0"/>
        <v>30</v>
      </c>
      <c r="E36" s="15">
        <v>0.65</v>
      </c>
      <c r="F36" s="15">
        <f t="shared" si="12"/>
        <v>0.74999999999999978</v>
      </c>
      <c r="G36" s="15">
        <f t="shared" si="1"/>
        <v>19.5</v>
      </c>
      <c r="H36" s="15">
        <f t="shared" si="2"/>
        <v>14.624999999999996</v>
      </c>
      <c r="I36" s="15">
        <f t="shared" si="3"/>
        <v>450</v>
      </c>
      <c r="J36" s="15"/>
      <c r="K36" s="15">
        <v>1</v>
      </c>
      <c r="L36" s="15">
        <f t="shared" si="4"/>
        <v>19.5</v>
      </c>
      <c r="M36" s="15">
        <f t="shared" si="5"/>
        <v>14.624999999999996</v>
      </c>
      <c r="N36" s="15">
        <f t="shared" si="6"/>
        <v>24.374999999999996</v>
      </c>
      <c r="O36" s="15">
        <f t="shared" si="7"/>
        <v>37.033981082887173</v>
      </c>
      <c r="P36" s="16"/>
      <c r="Q36" s="16">
        <v>5500</v>
      </c>
      <c r="R36" s="16">
        <f t="shared" si="8"/>
        <v>107250</v>
      </c>
    </row>
    <row r="37" spans="1:18" x14ac:dyDescent="0.25">
      <c r="A37" s="13" t="s">
        <v>68</v>
      </c>
      <c r="B37" s="43">
        <v>2</v>
      </c>
      <c r="C37" s="14">
        <v>5.6</v>
      </c>
      <c r="D37" s="14">
        <f t="shared" si="0"/>
        <v>11.2</v>
      </c>
      <c r="E37" s="15">
        <v>0.65</v>
      </c>
      <c r="F37" s="15">
        <f t="shared" si="12"/>
        <v>0.74999999999999978</v>
      </c>
      <c r="G37" s="15">
        <f t="shared" si="1"/>
        <v>7.2799999999999994</v>
      </c>
      <c r="H37" s="15">
        <f t="shared" si="2"/>
        <v>5.4599999999999982</v>
      </c>
      <c r="I37" s="15">
        <f t="shared" si="3"/>
        <v>62.719999999999992</v>
      </c>
      <c r="J37" s="15"/>
      <c r="K37" s="15">
        <v>1</v>
      </c>
      <c r="L37" s="15">
        <f t="shared" si="4"/>
        <v>7.2799999999999994</v>
      </c>
      <c r="M37" s="15">
        <f t="shared" si="5"/>
        <v>5.4599999999999982</v>
      </c>
      <c r="N37" s="15">
        <f t="shared" si="6"/>
        <v>9.0999999999999979</v>
      </c>
      <c r="O37" s="15">
        <f t="shared" si="7"/>
        <v>13.826019604277878</v>
      </c>
      <c r="P37" s="16"/>
      <c r="Q37" s="16">
        <v>5500</v>
      </c>
      <c r="R37" s="16">
        <f t="shared" si="8"/>
        <v>40040</v>
      </c>
    </row>
    <row r="38" spans="1:18" x14ac:dyDescent="0.25">
      <c r="A38" s="13" t="s">
        <v>69</v>
      </c>
      <c r="B38" s="43">
        <v>2</v>
      </c>
      <c r="C38" s="14">
        <v>7.5</v>
      </c>
      <c r="D38" s="14">
        <f t="shared" si="0"/>
        <v>15</v>
      </c>
      <c r="E38" s="15">
        <v>0.65</v>
      </c>
      <c r="F38" s="15">
        <f t="shared" si="12"/>
        <v>0.74999999999999978</v>
      </c>
      <c r="G38" s="15">
        <f t="shared" si="1"/>
        <v>9.75</v>
      </c>
      <c r="H38" s="15">
        <f t="shared" si="2"/>
        <v>7.3124999999999982</v>
      </c>
      <c r="I38" s="15">
        <f t="shared" si="3"/>
        <v>112.5</v>
      </c>
      <c r="J38" s="15"/>
      <c r="K38" s="15">
        <v>1</v>
      </c>
      <c r="L38" s="15">
        <f t="shared" si="4"/>
        <v>9.75</v>
      </c>
      <c r="M38" s="15">
        <f t="shared" si="5"/>
        <v>7.3124999999999982</v>
      </c>
      <c r="N38" s="15">
        <f t="shared" si="6"/>
        <v>12.187499999999998</v>
      </c>
      <c r="O38" s="15">
        <f t="shared" si="7"/>
        <v>18.516990541443587</v>
      </c>
      <c r="P38" s="16"/>
      <c r="Q38" s="16">
        <v>5500</v>
      </c>
      <c r="R38" s="16">
        <f t="shared" si="8"/>
        <v>53625</v>
      </c>
    </row>
    <row r="39" spans="1:18" x14ac:dyDescent="0.25">
      <c r="A39" s="13" t="s">
        <v>70</v>
      </c>
      <c r="B39" s="43">
        <v>2</v>
      </c>
      <c r="C39" s="14">
        <v>1.1200000000000001</v>
      </c>
      <c r="D39" s="14">
        <f t="shared" si="0"/>
        <v>2.2400000000000002</v>
      </c>
      <c r="E39" s="15">
        <v>0.56000000000000005</v>
      </c>
      <c r="F39" s="15">
        <f>TAN(ACOS(0.8))</f>
        <v>0.74999999999999978</v>
      </c>
      <c r="G39" s="15">
        <f t="shared" si="1"/>
        <v>1.2544000000000002</v>
      </c>
      <c r="H39" s="15">
        <f t="shared" si="2"/>
        <v>0.94079999999999986</v>
      </c>
      <c r="I39" s="15">
        <f t="shared" si="3"/>
        <v>2.5088000000000004</v>
      </c>
      <c r="J39" s="15"/>
      <c r="K39" s="15">
        <v>1</v>
      </c>
      <c r="L39" s="15">
        <f t="shared" si="4"/>
        <v>1.2544000000000002</v>
      </c>
      <c r="M39" s="15">
        <f t="shared" si="5"/>
        <v>0.94079999999999986</v>
      </c>
      <c r="N39" s="15">
        <f t="shared" si="6"/>
        <v>1.5680000000000001</v>
      </c>
      <c r="O39" s="15">
        <f t="shared" si="7"/>
        <v>2.382329531814035</v>
      </c>
      <c r="P39" s="16"/>
      <c r="Q39" s="16">
        <v>6500</v>
      </c>
      <c r="R39" s="16">
        <f t="shared" si="8"/>
        <v>8153.6000000000013</v>
      </c>
    </row>
    <row r="40" spans="1:18" x14ac:dyDescent="0.25">
      <c r="A40" s="13" t="s">
        <v>35</v>
      </c>
      <c r="B40" s="43">
        <v>6</v>
      </c>
      <c r="C40" s="14">
        <v>0.08</v>
      </c>
      <c r="D40" s="14">
        <f t="shared" si="0"/>
        <v>0.48</v>
      </c>
      <c r="E40" s="15">
        <v>0.62</v>
      </c>
      <c r="F40" s="15">
        <f>TAN(ACOS(0.98))</f>
        <v>0.20305866063400418</v>
      </c>
      <c r="G40" s="15">
        <f t="shared" si="1"/>
        <v>0.29759999999999998</v>
      </c>
      <c r="H40" s="15">
        <f t="shared" si="2"/>
        <v>6.0430257404679638E-2</v>
      </c>
      <c r="I40" s="15">
        <f t="shared" si="3"/>
        <v>3.8400000000000004E-2</v>
      </c>
      <c r="J40" s="15"/>
      <c r="K40" s="15">
        <v>1</v>
      </c>
      <c r="L40" s="15">
        <f t="shared" si="4"/>
        <v>0.29759999999999998</v>
      </c>
      <c r="M40" s="15">
        <f t="shared" si="5"/>
        <v>6.0430257404679638E-2</v>
      </c>
      <c r="N40" s="15">
        <f t="shared" si="6"/>
        <v>0.30367346938775508</v>
      </c>
      <c r="O40" s="15">
        <f t="shared" si="7"/>
        <v>0.46138410341254732</v>
      </c>
      <c r="P40" s="16"/>
      <c r="Q40" s="16">
        <v>3000</v>
      </c>
      <c r="R40" s="16">
        <f t="shared" si="8"/>
        <v>892.8</v>
      </c>
    </row>
    <row r="41" spans="1:18" x14ac:dyDescent="0.25">
      <c r="A41" s="49" t="s">
        <v>71</v>
      </c>
      <c r="B41" s="43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6"/>
    </row>
    <row r="42" spans="1:18" x14ac:dyDescent="0.25">
      <c r="A42" s="13" t="s">
        <v>72</v>
      </c>
      <c r="B42" s="43">
        <v>2</v>
      </c>
      <c r="C42" s="14">
        <v>224</v>
      </c>
      <c r="D42" s="14">
        <f t="shared" si="0"/>
        <v>448</v>
      </c>
      <c r="E42" s="15">
        <v>0.7</v>
      </c>
      <c r="F42" s="15">
        <f>TAN(ACOS(0.8))</f>
        <v>0.74999999999999978</v>
      </c>
      <c r="G42" s="15">
        <f t="shared" si="1"/>
        <v>313.59999999999997</v>
      </c>
      <c r="H42" s="15">
        <f t="shared" si="2"/>
        <v>235.1999999999999</v>
      </c>
      <c r="I42" s="15">
        <f t="shared" si="3"/>
        <v>100352</v>
      </c>
      <c r="J42" s="15"/>
      <c r="K42" s="15">
        <v>1</v>
      </c>
      <c r="L42" s="15">
        <f t="shared" si="4"/>
        <v>313.59999999999997</v>
      </c>
      <c r="M42" s="15">
        <f t="shared" si="5"/>
        <v>235.1999999999999</v>
      </c>
      <c r="N42" s="15">
        <f t="shared" si="6"/>
        <v>391.99999999999994</v>
      </c>
      <c r="O42" s="15">
        <f t="shared" si="7"/>
        <v>595.58238295350861</v>
      </c>
      <c r="P42" s="16"/>
      <c r="Q42" s="16">
        <v>6500</v>
      </c>
      <c r="R42" s="16">
        <f t="shared" si="8"/>
        <v>2038399.9999999998</v>
      </c>
    </row>
    <row r="43" spans="1:18" x14ac:dyDescent="0.25">
      <c r="A43" s="13" t="s">
        <v>73</v>
      </c>
      <c r="B43" s="43">
        <v>2</v>
      </c>
      <c r="C43" s="14">
        <v>1.5</v>
      </c>
      <c r="D43" s="14">
        <f t="shared" si="0"/>
        <v>3</v>
      </c>
      <c r="E43" s="15">
        <v>0.65</v>
      </c>
      <c r="F43" s="15">
        <f t="shared" ref="F43" si="13">TAN(ACOS(0.8))</f>
        <v>0.74999999999999978</v>
      </c>
      <c r="G43" s="15">
        <f t="shared" si="1"/>
        <v>1.9500000000000002</v>
      </c>
      <c r="H43" s="15">
        <f t="shared" si="2"/>
        <v>1.4624999999999997</v>
      </c>
      <c r="I43" s="15">
        <f t="shared" si="3"/>
        <v>4.5</v>
      </c>
      <c r="J43" s="15"/>
      <c r="K43" s="15">
        <v>1</v>
      </c>
      <c r="L43" s="15">
        <f t="shared" si="4"/>
        <v>1.9500000000000002</v>
      </c>
      <c r="M43" s="15">
        <f t="shared" si="5"/>
        <v>1.4624999999999997</v>
      </c>
      <c r="N43" s="15">
        <f t="shared" si="6"/>
        <v>2.4375</v>
      </c>
      <c r="O43" s="15">
        <f t="shared" si="7"/>
        <v>3.7033981082887184</v>
      </c>
      <c r="P43" s="16"/>
      <c r="Q43" s="16">
        <v>5500</v>
      </c>
      <c r="R43" s="16">
        <f t="shared" si="8"/>
        <v>10725.000000000002</v>
      </c>
    </row>
    <row r="44" spans="1:18" x14ac:dyDescent="0.25">
      <c r="A44" s="13" t="s">
        <v>74</v>
      </c>
      <c r="B44" s="43">
        <v>2</v>
      </c>
      <c r="C44" s="14">
        <v>1.5</v>
      </c>
      <c r="D44" s="14">
        <f t="shared" si="0"/>
        <v>3</v>
      </c>
      <c r="E44" s="15">
        <v>0.56000000000000005</v>
      </c>
      <c r="F44" s="15">
        <f>TAN(ACOS(0.8))</f>
        <v>0.74999999999999978</v>
      </c>
      <c r="G44" s="15">
        <f t="shared" si="1"/>
        <v>1.6800000000000002</v>
      </c>
      <c r="H44" s="15">
        <f t="shared" si="2"/>
        <v>1.2599999999999998</v>
      </c>
      <c r="I44" s="15">
        <f t="shared" si="3"/>
        <v>4.5</v>
      </c>
      <c r="J44" s="15"/>
      <c r="K44" s="15">
        <v>1</v>
      </c>
      <c r="L44" s="15">
        <f t="shared" si="4"/>
        <v>1.6800000000000002</v>
      </c>
      <c r="M44" s="15">
        <f t="shared" si="5"/>
        <v>1.2599999999999998</v>
      </c>
      <c r="N44" s="15">
        <f t="shared" si="6"/>
        <v>2.1</v>
      </c>
      <c r="O44" s="15">
        <f t="shared" si="7"/>
        <v>3.1906199086795111</v>
      </c>
      <c r="P44" s="16"/>
      <c r="Q44" s="16">
        <v>6500</v>
      </c>
      <c r="R44" s="16">
        <f t="shared" si="8"/>
        <v>10920.000000000002</v>
      </c>
    </row>
    <row r="45" spans="1:18" x14ac:dyDescent="0.25">
      <c r="A45" s="13" t="s">
        <v>75</v>
      </c>
      <c r="B45" s="43">
        <v>1</v>
      </c>
      <c r="C45" s="14">
        <v>1.1200000000000001</v>
      </c>
      <c r="D45" s="14">
        <f t="shared" si="0"/>
        <v>1.1200000000000001</v>
      </c>
      <c r="E45" s="15">
        <v>0.56000000000000005</v>
      </c>
      <c r="F45" s="15">
        <f>TAN(ACOS(0.8))</f>
        <v>0.74999999999999978</v>
      </c>
      <c r="G45" s="15">
        <f t="shared" si="1"/>
        <v>0.62720000000000009</v>
      </c>
      <c r="H45" s="15">
        <f t="shared" si="2"/>
        <v>0.47039999999999993</v>
      </c>
      <c r="I45" s="15">
        <f t="shared" si="3"/>
        <v>1.2544000000000002</v>
      </c>
      <c r="J45" s="15"/>
      <c r="K45" s="15">
        <v>1</v>
      </c>
      <c r="L45" s="15">
        <f t="shared" si="4"/>
        <v>0.62720000000000009</v>
      </c>
      <c r="M45" s="15">
        <f t="shared" si="5"/>
        <v>0.47039999999999993</v>
      </c>
      <c r="N45" s="15">
        <f t="shared" si="6"/>
        <v>0.78400000000000003</v>
      </c>
      <c r="O45" s="15">
        <f t="shared" si="7"/>
        <v>1.1911647659070175</v>
      </c>
      <c r="P45" s="16"/>
      <c r="Q45" s="16">
        <v>6500</v>
      </c>
      <c r="R45" s="16">
        <f t="shared" si="8"/>
        <v>4076.8000000000006</v>
      </c>
    </row>
    <row r="46" spans="1:18" x14ac:dyDescent="0.25">
      <c r="A46" s="13" t="s">
        <v>35</v>
      </c>
      <c r="B46" s="43">
        <v>6</v>
      </c>
      <c r="C46" s="14">
        <v>0.08</v>
      </c>
      <c r="D46" s="14">
        <f t="shared" si="0"/>
        <v>0.48</v>
      </c>
      <c r="E46" s="15">
        <v>0.62</v>
      </c>
      <c r="F46" s="15">
        <f>TAN(ACOS(0.98))</f>
        <v>0.20305866063400418</v>
      </c>
      <c r="G46" s="15">
        <f t="shared" si="1"/>
        <v>0.29759999999999998</v>
      </c>
      <c r="H46" s="15">
        <f t="shared" si="2"/>
        <v>6.0430257404679638E-2</v>
      </c>
      <c r="I46" s="15">
        <f t="shared" si="3"/>
        <v>3.8400000000000004E-2</v>
      </c>
      <c r="J46" s="15"/>
      <c r="K46" s="15">
        <v>1</v>
      </c>
      <c r="L46" s="15">
        <f t="shared" si="4"/>
        <v>0.29759999999999998</v>
      </c>
      <c r="M46" s="15">
        <f t="shared" si="5"/>
        <v>6.0430257404679638E-2</v>
      </c>
      <c r="N46" s="15">
        <f t="shared" si="6"/>
        <v>0.30367346938775508</v>
      </c>
      <c r="O46" s="15">
        <f t="shared" si="7"/>
        <v>0.46138410341254732</v>
      </c>
      <c r="P46" s="16"/>
      <c r="Q46" s="16">
        <v>3000</v>
      </c>
      <c r="R46" s="16">
        <f t="shared" si="8"/>
        <v>892.8</v>
      </c>
    </row>
    <row r="47" spans="1:18" x14ac:dyDescent="0.25">
      <c r="A47" s="49" t="s">
        <v>76</v>
      </c>
      <c r="B47" s="43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</row>
    <row r="48" spans="1:18" x14ac:dyDescent="0.25">
      <c r="A48" s="13" t="s">
        <v>77</v>
      </c>
      <c r="B48" s="43">
        <v>1</v>
      </c>
      <c r="C48" s="14">
        <v>30</v>
      </c>
      <c r="D48" s="14">
        <f t="shared" si="0"/>
        <v>30</v>
      </c>
      <c r="E48" s="15">
        <v>0.65</v>
      </c>
      <c r="F48" s="15">
        <f t="shared" ref="F48:F50" si="14">TAN(ACOS(0.8))</f>
        <v>0.74999999999999978</v>
      </c>
      <c r="G48" s="15">
        <f t="shared" si="1"/>
        <v>19.5</v>
      </c>
      <c r="H48" s="15">
        <f t="shared" si="2"/>
        <v>14.624999999999996</v>
      </c>
      <c r="I48" s="15">
        <f t="shared" si="3"/>
        <v>900</v>
      </c>
      <c r="J48" s="15"/>
      <c r="K48" s="15">
        <v>1</v>
      </c>
      <c r="L48" s="15">
        <f t="shared" si="4"/>
        <v>19.5</v>
      </c>
      <c r="M48" s="15">
        <f t="shared" si="5"/>
        <v>14.624999999999996</v>
      </c>
      <c r="N48" s="15">
        <f t="shared" si="6"/>
        <v>24.374999999999996</v>
      </c>
      <c r="O48" s="15">
        <f t="shared" si="7"/>
        <v>37.033981082887173</v>
      </c>
      <c r="P48" s="16"/>
      <c r="Q48" s="16">
        <v>5500</v>
      </c>
      <c r="R48" s="16">
        <f t="shared" si="8"/>
        <v>107250</v>
      </c>
    </row>
    <row r="49" spans="1:18" x14ac:dyDescent="0.25">
      <c r="A49" s="13" t="s">
        <v>78</v>
      </c>
      <c r="B49" s="43">
        <v>1</v>
      </c>
      <c r="C49" s="14">
        <v>7.5</v>
      </c>
      <c r="D49" s="14">
        <f t="shared" si="0"/>
        <v>7.5</v>
      </c>
      <c r="E49" s="15">
        <v>0.65</v>
      </c>
      <c r="F49" s="15">
        <f t="shared" si="14"/>
        <v>0.74999999999999978</v>
      </c>
      <c r="G49" s="15">
        <f t="shared" si="1"/>
        <v>4.875</v>
      </c>
      <c r="H49" s="15">
        <f t="shared" si="2"/>
        <v>3.6562499999999991</v>
      </c>
      <c r="I49" s="15">
        <f t="shared" si="3"/>
        <v>56.25</v>
      </c>
      <c r="J49" s="15"/>
      <c r="K49" s="15">
        <v>1</v>
      </c>
      <c r="L49" s="15">
        <f t="shared" si="4"/>
        <v>4.875</v>
      </c>
      <c r="M49" s="15">
        <f t="shared" si="5"/>
        <v>3.6562499999999991</v>
      </c>
      <c r="N49" s="15">
        <f t="shared" si="6"/>
        <v>6.0937499999999991</v>
      </c>
      <c r="O49" s="15">
        <f t="shared" si="7"/>
        <v>9.2584952707217933</v>
      </c>
      <c r="P49" s="16"/>
      <c r="Q49" s="16">
        <v>5500</v>
      </c>
      <c r="R49" s="16">
        <f t="shared" si="8"/>
        <v>26812.5</v>
      </c>
    </row>
    <row r="50" spans="1:18" x14ac:dyDescent="0.25">
      <c r="A50" s="13" t="s">
        <v>79</v>
      </c>
      <c r="B50" s="43">
        <v>1</v>
      </c>
      <c r="C50" s="14">
        <v>18.8</v>
      </c>
      <c r="D50" s="14">
        <f t="shared" si="0"/>
        <v>18.8</v>
      </c>
      <c r="E50" s="15">
        <v>0.65</v>
      </c>
      <c r="F50" s="15">
        <f t="shared" si="14"/>
        <v>0.74999999999999978</v>
      </c>
      <c r="G50" s="15">
        <f t="shared" si="1"/>
        <v>12.22</v>
      </c>
      <c r="H50" s="15">
        <f t="shared" si="2"/>
        <v>9.1649999999999974</v>
      </c>
      <c r="I50" s="15">
        <f t="shared" si="3"/>
        <v>353.44000000000005</v>
      </c>
      <c r="J50" s="15"/>
      <c r="K50" s="15">
        <v>1</v>
      </c>
      <c r="L50" s="15">
        <f t="shared" si="4"/>
        <v>12.22</v>
      </c>
      <c r="M50" s="15">
        <f t="shared" si="5"/>
        <v>9.1649999999999974</v>
      </c>
      <c r="N50" s="15">
        <f t="shared" si="6"/>
        <v>15.274999999999999</v>
      </c>
      <c r="O50" s="15">
        <f t="shared" si="7"/>
        <v>23.207961478609299</v>
      </c>
      <c r="P50" s="16"/>
      <c r="Q50" s="16">
        <v>5500</v>
      </c>
      <c r="R50" s="16">
        <f t="shared" si="8"/>
        <v>67210</v>
      </c>
    </row>
    <row r="51" spans="1:18" x14ac:dyDescent="0.25">
      <c r="A51" s="13" t="s">
        <v>80</v>
      </c>
      <c r="B51" s="43">
        <v>1</v>
      </c>
      <c r="C51" s="14">
        <v>1.1200000000000001</v>
      </c>
      <c r="D51" s="14">
        <f t="shared" si="0"/>
        <v>1.1200000000000001</v>
      </c>
      <c r="E51" s="15">
        <v>0.56000000000000005</v>
      </c>
      <c r="F51" s="15">
        <f>TAN(ACOS(0.8))</f>
        <v>0.74999999999999978</v>
      </c>
      <c r="G51" s="15">
        <f t="shared" si="1"/>
        <v>0.62720000000000009</v>
      </c>
      <c r="H51" s="15">
        <f t="shared" si="2"/>
        <v>0.47039999999999993</v>
      </c>
      <c r="I51" s="15">
        <f t="shared" si="3"/>
        <v>1.2544000000000002</v>
      </c>
      <c r="J51" s="15"/>
      <c r="K51" s="15">
        <v>1</v>
      </c>
      <c r="L51" s="15">
        <f t="shared" si="4"/>
        <v>0.62720000000000009</v>
      </c>
      <c r="M51" s="15">
        <f t="shared" si="5"/>
        <v>0.47039999999999993</v>
      </c>
      <c r="N51" s="15">
        <f t="shared" si="6"/>
        <v>0.78400000000000003</v>
      </c>
      <c r="O51" s="15">
        <f t="shared" si="7"/>
        <v>1.1911647659070175</v>
      </c>
      <c r="P51" s="16"/>
      <c r="Q51" s="16">
        <v>6500</v>
      </c>
      <c r="R51" s="16">
        <f t="shared" si="8"/>
        <v>4076.8000000000006</v>
      </c>
    </row>
    <row r="52" spans="1:18" x14ac:dyDescent="0.25">
      <c r="A52" s="13" t="s">
        <v>81</v>
      </c>
      <c r="B52" s="66">
        <v>1</v>
      </c>
      <c r="C52" s="14">
        <v>1.1200000000000001</v>
      </c>
      <c r="D52" s="14">
        <f t="shared" ref="D52:D53" si="15">B52*C52</f>
        <v>1.1200000000000001</v>
      </c>
      <c r="E52" s="15">
        <v>0.56000000000000005</v>
      </c>
      <c r="F52" s="15">
        <f>TAN(ACOS(0.8))</f>
        <v>0.74999999999999978</v>
      </c>
      <c r="G52" s="15">
        <f t="shared" ref="G52:G53" si="16">D52*E52</f>
        <v>0.62720000000000009</v>
      </c>
      <c r="H52" s="15">
        <f t="shared" ref="H52:H53" si="17">G52*F52</f>
        <v>0.47039999999999993</v>
      </c>
      <c r="I52" s="15">
        <f t="shared" ref="I52:I53" si="18">B52*POWER(C52,2)</f>
        <v>1.2544000000000002</v>
      </c>
      <c r="J52" s="15"/>
      <c r="K52" s="15">
        <v>1</v>
      </c>
      <c r="L52" s="15">
        <f t="shared" ref="L52:L53" si="19">K52*G52</f>
        <v>0.62720000000000009</v>
      </c>
      <c r="M52" s="15">
        <f t="shared" ref="M52:M53" si="20">1*H52</f>
        <v>0.47039999999999993</v>
      </c>
      <c r="N52" s="15">
        <f t="shared" ref="N52:N53" si="21">SQRT(POWER(L52,2)+POWER(M52,2))</f>
        <v>0.78400000000000003</v>
      </c>
      <c r="O52" s="15">
        <f t="shared" ref="O52:O53" si="22">N52*1000/(380*SQRT(3))</f>
        <v>1.1911647659070175</v>
      </c>
      <c r="P52" s="16"/>
      <c r="Q52" s="16">
        <v>6500</v>
      </c>
      <c r="R52" s="16">
        <f t="shared" ref="R52:R53" si="23">L52*Q52</f>
        <v>4076.8000000000006</v>
      </c>
    </row>
    <row r="53" spans="1:18" s="50" customFormat="1" x14ac:dyDescent="0.25">
      <c r="A53" s="13" t="s">
        <v>35</v>
      </c>
      <c r="B53" s="66">
        <v>6</v>
      </c>
      <c r="C53" s="14">
        <v>0.08</v>
      </c>
      <c r="D53" s="14">
        <f t="shared" si="15"/>
        <v>0.48</v>
      </c>
      <c r="E53" s="15">
        <v>0.62</v>
      </c>
      <c r="F53" s="15">
        <f>TAN(ACOS(0.98))</f>
        <v>0.20305866063400418</v>
      </c>
      <c r="G53" s="15">
        <f t="shared" si="16"/>
        <v>0.29759999999999998</v>
      </c>
      <c r="H53" s="15">
        <f t="shared" si="17"/>
        <v>6.0430257404679638E-2</v>
      </c>
      <c r="I53" s="15">
        <f t="shared" si="18"/>
        <v>3.8400000000000004E-2</v>
      </c>
      <c r="J53" s="15"/>
      <c r="K53" s="15">
        <v>1</v>
      </c>
      <c r="L53" s="15">
        <f t="shared" si="19"/>
        <v>0.29759999999999998</v>
      </c>
      <c r="M53" s="15">
        <f t="shared" si="20"/>
        <v>6.0430257404679638E-2</v>
      </c>
      <c r="N53" s="15">
        <f t="shared" si="21"/>
        <v>0.30367346938775508</v>
      </c>
      <c r="O53" s="15">
        <f t="shared" si="22"/>
        <v>0.46138410341254732</v>
      </c>
      <c r="P53" s="16"/>
      <c r="Q53" s="16">
        <v>3000</v>
      </c>
      <c r="R53" s="16">
        <f t="shared" si="23"/>
        <v>892.8</v>
      </c>
    </row>
    <row r="54" spans="1:18" x14ac:dyDescent="0.25">
      <c r="A54" s="49" t="s">
        <v>218</v>
      </c>
      <c r="B54" s="65"/>
      <c r="C54" s="14"/>
      <c r="D54" s="74"/>
      <c r="E54" s="52"/>
      <c r="F54" s="52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6"/>
    </row>
    <row r="55" spans="1:18" x14ac:dyDescent="0.25">
      <c r="A55" s="77" t="s">
        <v>205</v>
      </c>
      <c r="B55" s="69">
        <v>1</v>
      </c>
      <c r="C55" s="78">
        <v>15</v>
      </c>
      <c r="D55" s="14">
        <f t="shared" ref="D55:D58" si="24">B55*C55</f>
        <v>15</v>
      </c>
      <c r="E55" s="15">
        <v>0.56000000000000005</v>
      </c>
      <c r="F55" s="15">
        <f>TAN(ACOS(0.8))</f>
        <v>0.74999999999999978</v>
      </c>
      <c r="G55" s="15">
        <f t="shared" ref="G55:G58" si="25">D55*E55</f>
        <v>8.4</v>
      </c>
      <c r="H55" s="15">
        <f t="shared" ref="H55:H58" si="26">G55*F55</f>
        <v>6.299999999999998</v>
      </c>
      <c r="I55" s="15">
        <f t="shared" ref="I55:I58" si="27">B55*POWER(C55,2)</f>
        <v>225</v>
      </c>
      <c r="J55" s="15"/>
      <c r="K55" s="15">
        <v>1</v>
      </c>
      <c r="L55" s="15">
        <f t="shared" ref="L55:L58" si="28">K55*G55</f>
        <v>8.4</v>
      </c>
      <c r="M55" s="15">
        <f t="shared" ref="M55:M58" si="29">1*H55</f>
        <v>6.299999999999998</v>
      </c>
      <c r="N55" s="15">
        <f t="shared" ref="N55:N58" si="30">SQRT(POWER(L55,2)+POWER(M55,2))</f>
        <v>10.499999999999998</v>
      </c>
      <c r="O55" s="15">
        <f t="shared" ref="O55:O58" si="31">N55*1000/(380*SQRT(3))</f>
        <v>15.953099543397553</v>
      </c>
      <c r="P55" s="16"/>
      <c r="Q55" s="16">
        <v>6500</v>
      </c>
      <c r="R55" s="16">
        <f t="shared" ref="R55:R58" si="32">L55*Q55</f>
        <v>54600</v>
      </c>
    </row>
    <row r="56" spans="1:18" x14ac:dyDescent="0.25">
      <c r="A56" s="75" t="s">
        <v>206</v>
      </c>
      <c r="B56" s="69">
        <v>1</v>
      </c>
      <c r="C56" s="78">
        <v>11.2</v>
      </c>
      <c r="D56" s="14">
        <f t="shared" si="24"/>
        <v>11.2</v>
      </c>
      <c r="E56" s="15">
        <v>0.56000000000000005</v>
      </c>
      <c r="F56" s="15">
        <f t="shared" ref="F56:F58" si="33">TAN(ACOS(0.8))</f>
        <v>0.74999999999999978</v>
      </c>
      <c r="G56" s="15">
        <f t="shared" si="25"/>
        <v>6.2720000000000002</v>
      </c>
      <c r="H56" s="15">
        <f t="shared" si="26"/>
        <v>4.7039999999999988</v>
      </c>
      <c r="I56" s="15">
        <f t="shared" si="27"/>
        <v>125.43999999999998</v>
      </c>
      <c r="J56" s="15"/>
      <c r="K56" s="15">
        <v>1</v>
      </c>
      <c r="L56" s="15">
        <f t="shared" si="28"/>
        <v>6.2720000000000002</v>
      </c>
      <c r="M56" s="15">
        <f t="shared" si="29"/>
        <v>4.7039999999999988</v>
      </c>
      <c r="N56" s="15">
        <f t="shared" si="30"/>
        <v>7.84</v>
      </c>
      <c r="O56" s="15">
        <f t="shared" si="31"/>
        <v>11.911647659070175</v>
      </c>
      <c r="P56" s="16"/>
      <c r="Q56" s="16">
        <v>6500</v>
      </c>
      <c r="R56" s="16">
        <f t="shared" si="32"/>
        <v>40768</v>
      </c>
    </row>
    <row r="57" spans="1:18" x14ac:dyDescent="0.25">
      <c r="A57" s="75" t="s">
        <v>207</v>
      </c>
      <c r="B57" s="69">
        <v>1</v>
      </c>
      <c r="C57" s="78">
        <v>6.2</v>
      </c>
      <c r="D57" s="14">
        <f t="shared" si="24"/>
        <v>6.2</v>
      </c>
      <c r="E57" s="15">
        <v>0.56000000000000005</v>
      </c>
      <c r="F57" s="15">
        <f t="shared" si="33"/>
        <v>0.74999999999999978</v>
      </c>
      <c r="G57" s="15">
        <f t="shared" si="25"/>
        <v>3.4720000000000004</v>
      </c>
      <c r="H57" s="15">
        <f>G57*F57</f>
        <v>2.6039999999999996</v>
      </c>
      <c r="I57" s="15">
        <f t="shared" si="27"/>
        <v>38.440000000000005</v>
      </c>
      <c r="J57" s="15"/>
      <c r="K57" s="15">
        <v>1</v>
      </c>
      <c r="L57" s="15">
        <f t="shared" si="28"/>
        <v>3.4720000000000004</v>
      </c>
      <c r="M57" s="15">
        <f t="shared" si="29"/>
        <v>2.6039999999999996</v>
      </c>
      <c r="N57" s="15">
        <f t="shared" si="30"/>
        <v>4.34</v>
      </c>
      <c r="O57" s="15">
        <f t="shared" si="31"/>
        <v>6.5939478112709899</v>
      </c>
      <c r="P57" s="16"/>
      <c r="Q57" s="16">
        <v>6500</v>
      </c>
      <c r="R57" s="16">
        <f t="shared" si="32"/>
        <v>22568.000000000004</v>
      </c>
    </row>
    <row r="58" spans="1:18" x14ac:dyDescent="0.25">
      <c r="A58" s="75" t="s">
        <v>208</v>
      </c>
      <c r="B58" s="69">
        <v>1</v>
      </c>
      <c r="C58" s="78">
        <v>6.2</v>
      </c>
      <c r="D58" s="14">
        <f t="shared" si="24"/>
        <v>6.2</v>
      </c>
      <c r="E58" s="15">
        <v>0.56000000000000005</v>
      </c>
      <c r="F58" s="15">
        <f t="shared" si="33"/>
        <v>0.74999999999999978</v>
      </c>
      <c r="G58" s="15">
        <f t="shared" si="25"/>
        <v>3.4720000000000004</v>
      </c>
      <c r="H58" s="15">
        <f t="shared" si="26"/>
        <v>2.6039999999999996</v>
      </c>
      <c r="I58" s="15">
        <f t="shared" si="27"/>
        <v>38.440000000000005</v>
      </c>
      <c r="J58" s="15"/>
      <c r="K58" s="15">
        <v>1</v>
      </c>
      <c r="L58" s="15">
        <f t="shared" si="28"/>
        <v>3.4720000000000004</v>
      </c>
      <c r="M58" s="15">
        <f t="shared" si="29"/>
        <v>2.6039999999999996</v>
      </c>
      <c r="N58" s="15">
        <f t="shared" si="30"/>
        <v>4.34</v>
      </c>
      <c r="O58" s="15">
        <f t="shared" si="31"/>
        <v>6.5939478112709899</v>
      </c>
      <c r="P58" s="16"/>
      <c r="Q58" s="16">
        <v>6500</v>
      </c>
      <c r="R58" s="16">
        <f t="shared" si="32"/>
        <v>22568.000000000004</v>
      </c>
    </row>
    <row r="59" spans="1:18" x14ac:dyDescent="0.25">
      <c r="A59" s="75" t="s">
        <v>209</v>
      </c>
      <c r="B59" s="69">
        <v>1</v>
      </c>
      <c r="C59" s="78">
        <v>1.2</v>
      </c>
      <c r="D59" s="14">
        <f>B59*C59</f>
        <v>1.2</v>
      </c>
      <c r="E59" s="15">
        <v>0.56000000000000005</v>
      </c>
      <c r="F59" s="15">
        <f>TAN(ACOS(0.8))</f>
        <v>0.74999999999999978</v>
      </c>
      <c r="G59" s="15">
        <f>D59*E59</f>
        <v>0.67200000000000004</v>
      </c>
      <c r="H59" s="15">
        <f>G59*F59</f>
        <v>0.50399999999999989</v>
      </c>
      <c r="I59" s="15">
        <f>B59*POWER(C59,2)</f>
        <v>1.44</v>
      </c>
      <c r="J59" s="15"/>
      <c r="K59" s="15">
        <v>1</v>
      </c>
      <c r="L59" s="15">
        <f>K59*G59</f>
        <v>0.67200000000000004</v>
      </c>
      <c r="M59" s="15">
        <f>1*H59</f>
        <v>0.50399999999999989</v>
      </c>
      <c r="N59" s="15">
        <f>SQRT(POWER(L59,2)+POWER(M59,2))</f>
        <v>0.84</v>
      </c>
      <c r="O59" s="15">
        <f>N59*1000/(380*SQRT(3))</f>
        <v>1.2762479634718045</v>
      </c>
      <c r="P59" s="16"/>
      <c r="Q59" s="16">
        <v>6500</v>
      </c>
      <c r="R59" s="16">
        <f>L59*Q59</f>
        <v>4368</v>
      </c>
    </row>
    <row r="60" spans="1:18" x14ac:dyDescent="0.25">
      <c r="A60" s="75" t="s">
        <v>210</v>
      </c>
      <c r="B60" s="69">
        <v>1</v>
      </c>
      <c r="C60" s="14"/>
      <c r="D60" s="73"/>
      <c r="E60" s="33"/>
      <c r="F60" s="33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6"/>
    </row>
    <row r="61" spans="1:18" x14ac:dyDescent="0.25">
      <c r="A61" s="75" t="s">
        <v>211</v>
      </c>
      <c r="B61" s="69">
        <v>1</v>
      </c>
      <c r="C61" s="78">
        <v>30</v>
      </c>
      <c r="D61" s="14">
        <f>B61*C61</f>
        <v>30</v>
      </c>
      <c r="E61" s="15">
        <v>0.56000000000000005</v>
      </c>
      <c r="F61" s="15">
        <f>TAN(ACOS(0.8))</f>
        <v>0.74999999999999978</v>
      </c>
      <c r="G61" s="15">
        <f>D61*E61</f>
        <v>16.8</v>
      </c>
      <c r="H61" s="15">
        <f>G61*F61</f>
        <v>12.599999999999996</v>
      </c>
      <c r="I61" s="15">
        <f>B61*POWER(C61,2)</f>
        <v>900</v>
      </c>
      <c r="J61" s="15"/>
      <c r="K61" s="15">
        <v>1</v>
      </c>
      <c r="L61" s="15">
        <f>K61*G61</f>
        <v>16.8</v>
      </c>
      <c r="M61" s="15">
        <f>1*H61</f>
        <v>12.599999999999996</v>
      </c>
      <c r="N61" s="15">
        <f>SQRT(POWER(L61,2)+POWER(M61,2))</f>
        <v>20.999999999999996</v>
      </c>
      <c r="O61" s="15">
        <f>N61*1000/(380*SQRT(3))</f>
        <v>31.906199086795105</v>
      </c>
      <c r="P61" s="16"/>
      <c r="Q61" s="16">
        <v>6500</v>
      </c>
      <c r="R61" s="16">
        <f>L61*Q61</f>
        <v>109200</v>
      </c>
    </row>
    <row r="62" spans="1:18" x14ac:dyDescent="0.25">
      <c r="A62" s="75" t="s">
        <v>212</v>
      </c>
      <c r="B62" s="69">
        <v>1</v>
      </c>
      <c r="C62" s="78">
        <v>25</v>
      </c>
      <c r="D62" s="14">
        <f>B62*C62</f>
        <v>25</v>
      </c>
      <c r="E62" s="15">
        <v>0.56000000000000005</v>
      </c>
      <c r="F62" s="15">
        <f>TAN(ACOS(0.8))</f>
        <v>0.74999999999999978</v>
      </c>
      <c r="G62" s="15">
        <f>D62*E62</f>
        <v>14.000000000000002</v>
      </c>
      <c r="H62" s="15">
        <f>G62*F62</f>
        <v>10.499999999999998</v>
      </c>
      <c r="I62" s="15">
        <f>B62*POWER(C62,2)</f>
        <v>625</v>
      </c>
      <c r="J62" s="15"/>
      <c r="K62" s="15">
        <v>1</v>
      </c>
      <c r="L62" s="15">
        <f>K62*G62</f>
        <v>14.000000000000002</v>
      </c>
      <c r="M62" s="15">
        <f>1*H62</f>
        <v>10.499999999999998</v>
      </c>
      <c r="N62" s="15">
        <f>SQRT(POWER(L62,2)+POWER(M62,2))</f>
        <v>17.5</v>
      </c>
      <c r="O62" s="15">
        <f>N62*1000/(380*SQRT(3))</f>
        <v>26.588499238995926</v>
      </c>
      <c r="P62" s="16"/>
      <c r="Q62" s="16">
        <v>6500</v>
      </c>
      <c r="R62" s="16">
        <f>L62*Q62</f>
        <v>91000.000000000015</v>
      </c>
    </row>
    <row r="63" spans="1:18" x14ac:dyDescent="0.25">
      <c r="A63" s="75" t="s">
        <v>213</v>
      </c>
      <c r="B63" s="69">
        <v>1</v>
      </c>
      <c r="C63" s="79">
        <v>15</v>
      </c>
      <c r="D63" s="14">
        <f>B63*C63</f>
        <v>15</v>
      </c>
      <c r="E63" s="15">
        <v>0.62</v>
      </c>
      <c r="F63" s="15">
        <f>TAN(ACOS(0.98))</f>
        <v>0.20305866063400418</v>
      </c>
      <c r="G63" s="15">
        <f>D63*E63</f>
        <v>9.3000000000000007</v>
      </c>
      <c r="H63" s="15">
        <f>G63*F63</f>
        <v>1.8884455438962391</v>
      </c>
      <c r="I63" s="15">
        <f>B63*POWER(C63,2)</f>
        <v>225</v>
      </c>
      <c r="J63" s="15"/>
      <c r="K63" s="15">
        <v>1</v>
      </c>
      <c r="L63" s="15">
        <f>K63*G63</f>
        <v>9.3000000000000007</v>
      </c>
      <c r="M63" s="15">
        <f>1*H63</f>
        <v>1.8884455438962391</v>
      </c>
      <c r="N63" s="15">
        <f>SQRT(POWER(L63,2)+POWER(M63,2))</f>
        <v>9.4897959183673475</v>
      </c>
      <c r="O63" s="15">
        <f>N63*1000/(380*SQRT(3))</f>
        <v>14.418253231642108</v>
      </c>
      <c r="P63" s="16"/>
      <c r="Q63" s="16">
        <v>6500</v>
      </c>
      <c r="R63" s="16">
        <f>L63*Q63</f>
        <v>60450.000000000007</v>
      </c>
    </row>
    <row r="64" spans="1:18" x14ac:dyDescent="0.25">
      <c r="A64" s="75" t="s">
        <v>214</v>
      </c>
      <c r="B64" s="69">
        <v>1</v>
      </c>
      <c r="C64" s="79">
        <v>10</v>
      </c>
      <c r="D64" s="14">
        <f>B64*C64</f>
        <v>10</v>
      </c>
      <c r="E64" s="15">
        <v>0.33</v>
      </c>
      <c r="F64" s="15">
        <f>TAN(ACOS(0.95))</f>
        <v>0.32868410517886321</v>
      </c>
      <c r="G64" s="15">
        <f>D64*E64</f>
        <v>3.3000000000000003</v>
      </c>
      <c r="H64" s="15">
        <f>G64*F64</f>
        <v>1.0846575470902486</v>
      </c>
      <c r="I64" s="15">
        <f>B64*POWER(C64,2)</f>
        <v>100</v>
      </c>
      <c r="J64" s="15"/>
      <c r="K64" s="15">
        <v>1</v>
      </c>
      <c r="L64" s="15">
        <f>K64*G64</f>
        <v>3.3000000000000003</v>
      </c>
      <c r="M64" s="15">
        <f>1*H64</f>
        <v>1.0846575470902486</v>
      </c>
      <c r="N64" s="15">
        <f>SQRT(POWER(L64,2)+POWER(M64,2))</f>
        <v>3.4736842105263164</v>
      </c>
      <c r="O64" s="15">
        <f>N64*1000/(380*SQRT(3))</f>
        <v>5.2777171421766358</v>
      </c>
      <c r="P64" s="16"/>
      <c r="Q64" s="16">
        <v>6500</v>
      </c>
      <c r="R64" s="16">
        <f>L64*Q64</f>
        <v>21450</v>
      </c>
    </row>
    <row r="65" spans="1:18" ht="15.75" thickBot="1" x14ac:dyDescent="0.3">
      <c r="A65" s="76" t="s">
        <v>214</v>
      </c>
      <c r="B65" s="67">
        <v>1</v>
      </c>
      <c r="C65" s="81">
        <v>25</v>
      </c>
      <c r="D65" s="73">
        <f>B65*C65</f>
        <v>25</v>
      </c>
      <c r="E65" s="33">
        <v>0.33</v>
      </c>
      <c r="F65" s="33">
        <f>TAN(ACOS(0.95))</f>
        <v>0.32868410517886321</v>
      </c>
      <c r="G65" s="15">
        <f>D65*E65</f>
        <v>8.25</v>
      </c>
      <c r="H65" s="15">
        <f>G65*F65</f>
        <v>2.7116438677256216</v>
      </c>
      <c r="I65" s="15">
        <f>B65*POWER(C65,2)</f>
        <v>625</v>
      </c>
      <c r="J65" s="15"/>
      <c r="K65" s="15">
        <v>1</v>
      </c>
      <c r="L65" s="15">
        <f>K65*G65</f>
        <v>8.25</v>
      </c>
      <c r="M65" s="15">
        <f>1*H65</f>
        <v>2.7116438677256216</v>
      </c>
      <c r="N65" s="15">
        <f>SQRT(POWER(L65,2)+POWER(M65,2))</f>
        <v>8.6842105263157894</v>
      </c>
      <c r="O65" s="15">
        <f>N65*1000/(380*SQRT(3))</f>
        <v>13.194292855441589</v>
      </c>
      <c r="P65" s="16"/>
      <c r="Q65" s="16">
        <v>6500</v>
      </c>
      <c r="R65" s="16">
        <f>L65*Q65</f>
        <v>53625</v>
      </c>
    </row>
    <row r="66" spans="1:18" x14ac:dyDescent="0.25">
      <c r="A66" s="49" t="s">
        <v>219</v>
      </c>
      <c r="B66" s="66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6"/>
    </row>
    <row r="67" spans="1:18" x14ac:dyDescent="0.25">
      <c r="A67" s="77" t="s">
        <v>215</v>
      </c>
      <c r="B67" s="66">
        <v>1</v>
      </c>
      <c r="C67" s="78">
        <v>15</v>
      </c>
      <c r="D67" s="14">
        <f t="shared" ref="D67:D69" si="34">B67*C67</f>
        <v>15</v>
      </c>
      <c r="E67" s="15">
        <v>0.56000000000000005</v>
      </c>
      <c r="F67" s="15">
        <f>TAN(ACOS(0.8))</f>
        <v>0.74999999999999978</v>
      </c>
      <c r="G67" s="15">
        <f t="shared" ref="G67:G69" si="35">D67*E67</f>
        <v>8.4</v>
      </c>
      <c r="H67" s="15">
        <f t="shared" ref="H67:H69" si="36">G67*F67</f>
        <v>6.299999999999998</v>
      </c>
      <c r="I67" s="15">
        <f t="shared" ref="I67:I69" si="37">B67*POWER(C67,2)</f>
        <v>225</v>
      </c>
      <c r="J67" s="15"/>
      <c r="K67" s="15">
        <v>1</v>
      </c>
      <c r="L67" s="15">
        <f t="shared" ref="L67:L69" si="38">K67*G67</f>
        <v>8.4</v>
      </c>
      <c r="M67" s="15">
        <f t="shared" ref="M67:M69" si="39">1*H67</f>
        <v>6.299999999999998</v>
      </c>
      <c r="N67" s="15">
        <f t="shared" ref="N67:N69" si="40">SQRT(POWER(L67,2)+POWER(M67,2))</f>
        <v>10.499999999999998</v>
      </c>
      <c r="O67" s="15">
        <f t="shared" ref="O67:O69" si="41">N67*1000/(380*SQRT(3))</f>
        <v>15.953099543397553</v>
      </c>
      <c r="P67" s="16"/>
      <c r="Q67" s="16">
        <v>6500</v>
      </c>
      <c r="R67" s="16">
        <f t="shared" ref="R67:R69" si="42">L67*Q67</f>
        <v>54600</v>
      </c>
    </row>
    <row r="68" spans="1:18" x14ac:dyDescent="0.25">
      <c r="A68" s="75" t="s">
        <v>216</v>
      </c>
      <c r="B68" s="66">
        <v>1</v>
      </c>
      <c r="C68" s="79">
        <v>11.2</v>
      </c>
      <c r="D68" s="14">
        <f t="shared" si="34"/>
        <v>11.2</v>
      </c>
      <c r="E68" s="15">
        <v>0.56000000000000005</v>
      </c>
      <c r="F68" s="15">
        <f>TAN(ACOS(0.8))</f>
        <v>0.74999999999999978</v>
      </c>
      <c r="G68" s="15">
        <f t="shared" si="35"/>
        <v>6.2720000000000002</v>
      </c>
      <c r="H68" s="15">
        <f t="shared" si="36"/>
        <v>4.7039999999999988</v>
      </c>
      <c r="I68" s="15">
        <f t="shared" si="37"/>
        <v>125.43999999999998</v>
      </c>
      <c r="J68" s="15"/>
      <c r="K68" s="15">
        <v>1</v>
      </c>
      <c r="L68" s="15">
        <f t="shared" si="38"/>
        <v>6.2720000000000002</v>
      </c>
      <c r="M68" s="15">
        <f t="shared" si="39"/>
        <v>4.7039999999999988</v>
      </c>
      <c r="N68" s="15">
        <f t="shared" si="40"/>
        <v>7.84</v>
      </c>
      <c r="O68" s="15">
        <f t="shared" si="41"/>
        <v>11.911647659070175</v>
      </c>
      <c r="P68" s="16"/>
      <c r="Q68" s="16">
        <v>6500</v>
      </c>
      <c r="R68" s="16">
        <f t="shared" si="42"/>
        <v>40768</v>
      </c>
    </row>
    <row r="69" spans="1:18" x14ac:dyDescent="0.25">
      <c r="A69" s="75" t="s">
        <v>217</v>
      </c>
      <c r="B69" s="66">
        <v>1</v>
      </c>
      <c r="C69" s="79">
        <v>0.25</v>
      </c>
      <c r="D69" s="14">
        <f t="shared" si="34"/>
        <v>0.25</v>
      </c>
      <c r="E69" s="15">
        <v>0.65</v>
      </c>
      <c r="F69" s="15">
        <f t="shared" ref="F69" si="43">TAN(ACOS(0.8))</f>
        <v>0.74999999999999978</v>
      </c>
      <c r="G69" s="15">
        <f t="shared" si="35"/>
        <v>0.16250000000000001</v>
      </c>
      <c r="H69" s="15">
        <f t="shared" si="36"/>
        <v>0.12187499999999997</v>
      </c>
      <c r="I69" s="15">
        <f t="shared" si="37"/>
        <v>6.25E-2</v>
      </c>
      <c r="J69" s="15"/>
      <c r="K69" s="15">
        <v>1</v>
      </c>
      <c r="L69" s="15">
        <f t="shared" si="38"/>
        <v>0.16250000000000001</v>
      </c>
      <c r="M69" s="15">
        <f t="shared" si="39"/>
        <v>0.12187499999999997</v>
      </c>
      <c r="N69" s="15">
        <f t="shared" si="40"/>
        <v>0.20312499999999997</v>
      </c>
      <c r="O69" s="15">
        <f t="shared" si="41"/>
        <v>0.30861650902405979</v>
      </c>
      <c r="P69" s="16"/>
      <c r="Q69" s="16">
        <v>5500</v>
      </c>
      <c r="R69" s="16">
        <f t="shared" si="42"/>
        <v>893.75</v>
      </c>
    </row>
    <row r="70" spans="1:18" x14ac:dyDescent="0.25">
      <c r="A70" s="75" t="s">
        <v>210</v>
      </c>
      <c r="B70" s="66">
        <v>1</v>
      </c>
      <c r="C70" s="83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6"/>
    </row>
    <row r="71" spans="1:18" x14ac:dyDescent="0.25">
      <c r="A71" s="75" t="s">
        <v>211</v>
      </c>
      <c r="B71" s="66">
        <v>1</v>
      </c>
      <c r="C71" s="79">
        <v>30</v>
      </c>
      <c r="D71" s="14">
        <f>B71*C71</f>
        <v>30</v>
      </c>
      <c r="E71" s="15">
        <v>0.56000000000000005</v>
      </c>
      <c r="F71" s="15">
        <f>TAN(ACOS(0.8))</f>
        <v>0.74999999999999978</v>
      </c>
      <c r="G71" s="15">
        <f>D71*E71</f>
        <v>16.8</v>
      </c>
      <c r="H71" s="15">
        <f>G71*F71</f>
        <v>12.599999999999996</v>
      </c>
      <c r="I71" s="15">
        <f>B71*POWER(C71,2)</f>
        <v>900</v>
      </c>
      <c r="J71" s="15"/>
      <c r="K71" s="15">
        <v>1</v>
      </c>
      <c r="L71" s="15">
        <f t="shared" ref="L71:L76" si="44">K71*G71</f>
        <v>16.8</v>
      </c>
      <c r="M71" s="15">
        <f t="shared" ref="M71:M76" si="45">1*H71</f>
        <v>12.599999999999996</v>
      </c>
      <c r="N71" s="15">
        <f t="shared" ref="N71:N76" si="46">SQRT(POWER(L71,2)+POWER(M71,2))</f>
        <v>20.999999999999996</v>
      </c>
      <c r="O71" s="15">
        <f t="shared" ref="O71:O76" si="47">N71*1000/(380*SQRT(3))</f>
        <v>31.906199086795105</v>
      </c>
      <c r="P71" s="16"/>
      <c r="Q71" s="16">
        <v>6500</v>
      </c>
      <c r="R71" s="16">
        <f>L71*Q71</f>
        <v>109200</v>
      </c>
    </row>
    <row r="72" spans="1:18" x14ac:dyDescent="0.25">
      <c r="A72" s="75" t="s">
        <v>212</v>
      </c>
      <c r="B72" s="66">
        <v>1</v>
      </c>
      <c r="C72" s="79">
        <v>25</v>
      </c>
      <c r="D72" s="14">
        <f>B72*C72</f>
        <v>25</v>
      </c>
      <c r="E72" s="15">
        <v>0.56000000000000005</v>
      </c>
      <c r="F72" s="15">
        <f>TAN(ACOS(0.8))</f>
        <v>0.74999999999999978</v>
      </c>
      <c r="G72" s="15">
        <f>D72*E72</f>
        <v>14.000000000000002</v>
      </c>
      <c r="H72" s="15">
        <f>G72*F72</f>
        <v>10.499999999999998</v>
      </c>
      <c r="I72" s="15">
        <f>B72*POWER(C72,2)</f>
        <v>625</v>
      </c>
      <c r="J72" s="15"/>
      <c r="K72" s="15">
        <v>1</v>
      </c>
      <c r="L72" s="15">
        <f t="shared" si="44"/>
        <v>14.000000000000002</v>
      </c>
      <c r="M72" s="15">
        <f t="shared" si="45"/>
        <v>10.499999999999998</v>
      </c>
      <c r="N72" s="15">
        <f t="shared" si="46"/>
        <v>17.5</v>
      </c>
      <c r="O72" s="15">
        <f t="shared" si="47"/>
        <v>26.588499238995926</v>
      </c>
      <c r="P72" s="16"/>
      <c r="Q72" s="16">
        <v>6500</v>
      </c>
      <c r="R72" s="16">
        <f>L72*Q72</f>
        <v>91000.000000000015</v>
      </c>
    </row>
    <row r="73" spans="1:18" x14ac:dyDescent="0.25">
      <c r="A73" s="75" t="s">
        <v>213</v>
      </c>
      <c r="B73" s="66">
        <v>1</v>
      </c>
      <c r="C73" s="79">
        <v>15</v>
      </c>
      <c r="D73" s="14">
        <f>B73*C73</f>
        <v>15</v>
      </c>
      <c r="E73" s="15">
        <v>0.62</v>
      </c>
      <c r="F73" s="15">
        <f>TAN(ACOS(0.98))</f>
        <v>0.20305866063400418</v>
      </c>
      <c r="G73" s="15">
        <f>D73*E73</f>
        <v>9.3000000000000007</v>
      </c>
      <c r="H73" s="15">
        <f>G73*F73</f>
        <v>1.8884455438962391</v>
      </c>
      <c r="I73" s="15">
        <f>B73*POWER(C73,2)</f>
        <v>225</v>
      </c>
      <c r="J73" s="15"/>
      <c r="K73" s="15">
        <v>1</v>
      </c>
      <c r="L73" s="15">
        <f t="shared" si="44"/>
        <v>9.3000000000000007</v>
      </c>
      <c r="M73" s="15">
        <f t="shared" si="45"/>
        <v>1.8884455438962391</v>
      </c>
      <c r="N73" s="15">
        <f t="shared" si="46"/>
        <v>9.4897959183673475</v>
      </c>
      <c r="O73" s="15">
        <f t="shared" si="47"/>
        <v>14.418253231642108</v>
      </c>
      <c r="P73" s="16"/>
      <c r="Q73" s="16">
        <v>6500</v>
      </c>
      <c r="R73" s="16">
        <f>L73*Q73</f>
        <v>60450.000000000007</v>
      </c>
    </row>
    <row r="74" spans="1:18" x14ac:dyDescent="0.25">
      <c r="A74" s="75" t="s">
        <v>214</v>
      </c>
      <c r="B74" s="66">
        <v>1</v>
      </c>
      <c r="C74" s="79">
        <v>10</v>
      </c>
      <c r="D74" s="14">
        <f>B74*C74</f>
        <v>10</v>
      </c>
      <c r="E74" s="15">
        <v>0.33</v>
      </c>
      <c r="F74" s="15">
        <f>TAN(ACOS(0.95))</f>
        <v>0.32868410517886321</v>
      </c>
      <c r="G74" s="15">
        <f>D74*E74</f>
        <v>3.3000000000000003</v>
      </c>
      <c r="H74" s="15">
        <f>G74*F74</f>
        <v>1.0846575470902486</v>
      </c>
      <c r="I74" s="15">
        <f>B74*POWER(C74,2)</f>
        <v>100</v>
      </c>
      <c r="J74" s="15"/>
      <c r="K74" s="15">
        <v>1</v>
      </c>
      <c r="L74" s="15">
        <f t="shared" si="44"/>
        <v>3.3000000000000003</v>
      </c>
      <c r="M74" s="15">
        <f t="shared" si="45"/>
        <v>1.0846575470902486</v>
      </c>
      <c r="N74" s="15">
        <f t="shared" si="46"/>
        <v>3.4736842105263164</v>
      </c>
      <c r="O74" s="15">
        <f t="shared" si="47"/>
        <v>5.2777171421766358</v>
      </c>
      <c r="P74" s="16"/>
      <c r="Q74" s="16">
        <v>6500</v>
      </c>
      <c r="R74" s="16">
        <f>L74*Q74</f>
        <v>21450</v>
      </c>
    </row>
    <row r="75" spans="1:18" ht="15.75" thickBot="1" x14ac:dyDescent="0.3">
      <c r="A75" s="82" t="s">
        <v>214</v>
      </c>
      <c r="B75" s="69">
        <v>1</v>
      </c>
      <c r="C75" s="80">
        <v>25</v>
      </c>
      <c r="D75" s="73">
        <f>B75*C75</f>
        <v>25</v>
      </c>
      <c r="E75" s="33">
        <v>0.33</v>
      </c>
      <c r="F75" s="33">
        <f>TAN(ACOS(0.95))</f>
        <v>0.32868410517886321</v>
      </c>
      <c r="G75" s="33">
        <f>D75*E75</f>
        <v>8.25</v>
      </c>
      <c r="H75" s="33">
        <f>G75*F75</f>
        <v>2.7116438677256216</v>
      </c>
      <c r="I75" s="15">
        <f>B75*POWER(C75,2)</f>
        <v>625</v>
      </c>
      <c r="J75" s="15"/>
      <c r="K75" s="15">
        <v>1</v>
      </c>
      <c r="L75" s="15">
        <f t="shared" si="44"/>
        <v>8.25</v>
      </c>
      <c r="M75" s="15">
        <f t="shared" si="45"/>
        <v>2.7116438677256216</v>
      </c>
      <c r="N75" s="15">
        <f t="shared" si="46"/>
        <v>8.6842105263157894</v>
      </c>
      <c r="O75" s="15">
        <f t="shared" si="47"/>
        <v>13.194292855441589</v>
      </c>
      <c r="P75" s="16"/>
      <c r="Q75" s="16">
        <v>6500</v>
      </c>
      <c r="R75" s="16">
        <f>L75*Q75</f>
        <v>53625</v>
      </c>
    </row>
    <row r="76" spans="1:18" ht="15.75" thickBot="1" x14ac:dyDescent="0.3">
      <c r="A76" s="32" t="s">
        <v>34</v>
      </c>
      <c r="B76" s="6">
        <f>SUM(B9:B53)</f>
        <v>92</v>
      </c>
      <c r="C76" s="18"/>
      <c r="D76" s="18">
        <f>SUM(D9:D75)</f>
        <v>1380.28</v>
      </c>
      <c r="E76" s="18">
        <f>G76/D76</f>
        <v>0.53935875329643257</v>
      </c>
      <c r="F76" s="18"/>
      <c r="G76" s="18">
        <f>SUM(G9:G53)</f>
        <v>744.46609999999987</v>
      </c>
      <c r="H76" s="18">
        <f>SUM(H9:H53)</f>
        <v>557.10167364010249</v>
      </c>
      <c r="I76" s="18">
        <f>SUM(I9:I75)</f>
        <v>134647.17440000005</v>
      </c>
      <c r="J76" s="18">
        <f>POWER(D76,2)/I76</f>
        <v>14.149371398914401</v>
      </c>
      <c r="K76" s="18">
        <v>0.9</v>
      </c>
      <c r="L76" s="18">
        <f t="shared" si="44"/>
        <v>670.01948999999991</v>
      </c>
      <c r="M76" s="18">
        <f t="shared" si="45"/>
        <v>557.10167364010249</v>
      </c>
      <c r="N76" s="18">
        <f t="shared" si="46"/>
        <v>871.37155780554554</v>
      </c>
      <c r="O76" s="18">
        <f t="shared" si="47"/>
        <v>1323.9121143768823</v>
      </c>
      <c r="P76" s="19"/>
      <c r="Q76" s="19"/>
      <c r="R76" s="20">
        <f>SUM(R9:R53)/1000</f>
        <v>4527.7215499999993</v>
      </c>
    </row>
    <row r="77" spans="1:18" ht="21" x14ac:dyDescent="0.35">
      <c r="D77" s="1"/>
      <c r="E77" s="2"/>
      <c r="F77" s="2"/>
      <c r="G77" s="2"/>
      <c r="H77" s="2"/>
      <c r="I77" s="2"/>
      <c r="J77" s="2"/>
      <c r="K77" s="2"/>
      <c r="L77" s="1"/>
      <c r="M77" s="2"/>
      <c r="N77" s="1"/>
      <c r="O77" s="1"/>
    </row>
    <row r="78" spans="1:18" x14ac:dyDescent="0.25">
      <c r="A78" t="s">
        <v>33</v>
      </c>
    </row>
    <row r="79" spans="1:18" ht="15.75" thickBot="1" x14ac:dyDescent="0.3">
      <c r="D79" s="4"/>
      <c r="E79" s="4"/>
      <c r="F79" s="4"/>
      <c r="G79" s="4"/>
    </row>
    <row r="80" spans="1:18" ht="49.5" customHeight="1" thickBot="1" x14ac:dyDescent="0.3">
      <c r="A80" s="3" t="s">
        <v>24</v>
      </c>
      <c r="B80" s="126" t="s">
        <v>220</v>
      </c>
      <c r="C80" s="127"/>
      <c r="D80" s="3" t="s">
        <v>26</v>
      </c>
      <c r="E80" s="3" t="s">
        <v>27</v>
      </c>
      <c r="F80" s="3" t="s">
        <v>25</v>
      </c>
      <c r="G80" s="126" t="s">
        <v>28</v>
      </c>
      <c r="H80" s="128"/>
      <c r="I80" s="127"/>
      <c r="J80" s="3" t="s">
        <v>29</v>
      </c>
    </row>
    <row r="81" spans="1:12" ht="15.75" thickBot="1" x14ac:dyDescent="0.3">
      <c r="A81" s="9">
        <v>1</v>
      </c>
      <c r="B81" s="129">
        <v>2</v>
      </c>
      <c r="C81" s="130"/>
      <c r="D81" s="11">
        <v>3</v>
      </c>
      <c r="E81" s="8">
        <v>4</v>
      </c>
      <c r="F81" s="11">
        <v>5</v>
      </c>
      <c r="G81" s="129">
        <v>6</v>
      </c>
      <c r="H81" s="131"/>
      <c r="I81" s="130"/>
      <c r="J81" s="10">
        <v>7</v>
      </c>
    </row>
    <row r="82" spans="1:12" x14ac:dyDescent="0.25">
      <c r="A82" s="21" t="s">
        <v>30</v>
      </c>
      <c r="B82" s="132">
        <f>E82/D82</f>
        <v>0.83147084816906236</v>
      </c>
      <c r="C82" s="132"/>
      <c r="D82" s="22">
        <f>L76</f>
        <v>670.01948999999991</v>
      </c>
      <c r="E82" s="22">
        <f>M76</f>
        <v>557.10167364010249</v>
      </c>
      <c r="F82" s="22">
        <f>N76</f>
        <v>871.37155780554554</v>
      </c>
      <c r="G82" s="133"/>
      <c r="H82" s="133"/>
      <c r="I82" s="133"/>
      <c r="J82" s="22"/>
    </row>
    <row r="83" spans="1:12" x14ac:dyDescent="0.25">
      <c r="A83" s="23" t="s">
        <v>31</v>
      </c>
      <c r="B83" s="124"/>
      <c r="C83" s="124"/>
      <c r="D83" s="24"/>
      <c r="E83" s="25">
        <v>0</v>
      </c>
      <c r="F83" s="24"/>
      <c r="G83" s="124"/>
      <c r="H83" s="124"/>
      <c r="I83" s="124"/>
      <c r="J83" s="24"/>
    </row>
    <row r="84" spans="1:12" ht="15.75" thickBot="1" x14ac:dyDescent="0.3">
      <c r="A84" s="26" t="s">
        <v>32</v>
      </c>
      <c r="B84" s="125">
        <f>E84/D84</f>
        <v>0.83147084816906236</v>
      </c>
      <c r="C84" s="125"/>
      <c r="D84" s="27">
        <f>D82</f>
        <v>670.01948999999991</v>
      </c>
      <c r="E84" s="27">
        <f>E82+E83</f>
        <v>557.10167364010249</v>
      </c>
      <c r="F84" s="27">
        <f>SQRT(D84*D84+E84*E84)</f>
        <v>871.37155780554554</v>
      </c>
      <c r="G84" s="125" t="s">
        <v>136</v>
      </c>
      <c r="H84" s="125"/>
      <c r="I84" s="125"/>
      <c r="J84" s="27">
        <f>F84/(SQRT(3)*380)*1000</f>
        <v>1323.9121143768823</v>
      </c>
    </row>
    <row r="88" spans="1:12" x14ac:dyDescent="0.25">
      <c r="E88" s="7"/>
      <c r="L88" s="7"/>
    </row>
    <row r="89" spans="1:12" x14ac:dyDescent="0.25">
      <c r="E89" s="7"/>
    </row>
  </sheetData>
  <mergeCells count="32">
    <mergeCell ref="N5:N7"/>
    <mergeCell ref="A6:A7"/>
    <mergeCell ref="B6:B7"/>
    <mergeCell ref="C6:D6"/>
    <mergeCell ref="P4:P7"/>
    <mergeCell ref="F6:F7"/>
    <mergeCell ref="Q4:Q7"/>
    <mergeCell ref="R4:R7"/>
    <mergeCell ref="A5:D5"/>
    <mergeCell ref="E5:F5"/>
    <mergeCell ref="G5:G7"/>
    <mergeCell ref="H5:H7"/>
    <mergeCell ref="I5:I7"/>
    <mergeCell ref="L5:L7"/>
    <mergeCell ref="M5:M7"/>
    <mergeCell ref="A4:F4"/>
    <mergeCell ref="G4:I4"/>
    <mergeCell ref="J4:J7"/>
    <mergeCell ref="K4:K7"/>
    <mergeCell ref="L4:N4"/>
    <mergeCell ref="O4:O7"/>
    <mergeCell ref="E6:E7"/>
    <mergeCell ref="B83:C83"/>
    <mergeCell ref="G83:I83"/>
    <mergeCell ref="B84:C84"/>
    <mergeCell ref="G84:I84"/>
    <mergeCell ref="B80:C80"/>
    <mergeCell ref="G80:I80"/>
    <mergeCell ref="B81:C81"/>
    <mergeCell ref="G81:I81"/>
    <mergeCell ref="B82:C82"/>
    <mergeCell ref="G82:I8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69"/>
  <sheetViews>
    <sheetView showRuler="0" zoomScale="85" zoomScaleNormal="85" zoomScaleSheetLayoutView="85" zoomScalePageLayoutView="40" workbookViewId="0">
      <selection activeCell="B61" sqref="B61:C61"/>
    </sheetView>
  </sheetViews>
  <sheetFormatPr defaultRowHeight="15" x14ac:dyDescent="0.25"/>
  <cols>
    <col min="1" max="1" width="35.5703125" customWidth="1"/>
    <col min="2" max="2" width="11.28515625" customWidth="1"/>
    <col min="3" max="3" width="10.7109375" customWidth="1"/>
    <col min="4" max="4" width="12.7109375" customWidth="1"/>
    <col min="5" max="5" width="12.140625" customWidth="1"/>
    <col min="8" max="8" width="11.7109375" customWidth="1"/>
    <col min="9" max="9" width="11.140625" customWidth="1"/>
    <col min="10" max="10" width="21.85546875" customWidth="1"/>
    <col min="11" max="11" width="11.42578125" customWidth="1"/>
    <col min="12" max="12" width="19.28515625" customWidth="1"/>
    <col min="13" max="13" width="21.140625" customWidth="1"/>
    <col min="14" max="14" width="22.140625" customWidth="1"/>
    <col min="15" max="15" width="20.5703125" customWidth="1"/>
    <col min="16" max="17" width="20.7109375" customWidth="1"/>
    <col min="18" max="18" width="21.42578125" customWidth="1"/>
  </cols>
  <sheetData>
    <row r="2" spans="1:18" x14ac:dyDescent="0.25">
      <c r="A2" t="s">
        <v>37</v>
      </c>
      <c r="J2" t="e">
        <f>H2/I2/M2/SQRT(3)</f>
        <v>#DIV/0!</v>
      </c>
      <c r="Q2" t="s">
        <v>23</v>
      </c>
    </row>
    <row r="3" spans="1:18" ht="15.75" thickBot="1" x14ac:dyDescent="0.3"/>
    <row r="4" spans="1:18" ht="15.75" customHeight="1" thickBot="1" x14ac:dyDescent="0.3">
      <c r="A4" s="139" t="s">
        <v>22</v>
      </c>
      <c r="B4" s="140"/>
      <c r="C4" s="140"/>
      <c r="D4" s="140"/>
      <c r="E4" s="140"/>
      <c r="F4" s="141"/>
      <c r="G4" s="139" t="s">
        <v>8</v>
      </c>
      <c r="H4" s="140"/>
      <c r="I4" s="141"/>
      <c r="J4" s="102" t="s">
        <v>11</v>
      </c>
      <c r="K4" s="102" t="s">
        <v>9</v>
      </c>
      <c r="L4" s="139" t="s">
        <v>10</v>
      </c>
      <c r="M4" s="140"/>
      <c r="N4" s="141"/>
      <c r="O4" s="102" t="s">
        <v>16</v>
      </c>
      <c r="P4" s="102" t="s">
        <v>19</v>
      </c>
      <c r="Q4" s="102" t="s">
        <v>20</v>
      </c>
      <c r="R4" s="102" t="s">
        <v>21</v>
      </c>
    </row>
    <row r="5" spans="1:18" ht="15" customHeight="1" thickBot="1" x14ac:dyDescent="0.3">
      <c r="A5" s="134" t="s">
        <v>4</v>
      </c>
      <c r="B5" s="135"/>
      <c r="C5" s="135"/>
      <c r="D5" s="136"/>
      <c r="E5" s="137" t="s">
        <v>7</v>
      </c>
      <c r="F5" s="138"/>
      <c r="G5" s="111" t="s">
        <v>14</v>
      </c>
      <c r="H5" s="113" t="s">
        <v>13</v>
      </c>
      <c r="I5" s="113" t="s">
        <v>12</v>
      </c>
      <c r="J5" s="103"/>
      <c r="K5" s="103"/>
      <c r="L5" s="114" t="s">
        <v>17</v>
      </c>
      <c r="M5" s="102" t="s">
        <v>18</v>
      </c>
      <c r="N5" s="102" t="s">
        <v>43</v>
      </c>
      <c r="O5" s="103"/>
      <c r="P5" s="103"/>
      <c r="Q5" s="103"/>
      <c r="R5" s="103"/>
    </row>
    <row r="6" spans="1:18" ht="43.5" customHeight="1" thickBot="1" x14ac:dyDescent="0.3">
      <c r="A6" s="105" t="s">
        <v>0</v>
      </c>
      <c r="B6" s="107" t="s">
        <v>3</v>
      </c>
      <c r="C6" s="142" t="s">
        <v>1</v>
      </c>
      <c r="D6" s="141"/>
      <c r="E6" s="102" t="s">
        <v>5</v>
      </c>
      <c r="F6" s="143" t="s">
        <v>6</v>
      </c>
      <c r="G6" s="112"/>
      <c r="H6" s="112"/>
      <c r="I6" s="112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45.75" thickBot="1" x14ac:dyDescent="0.3">
      <c r="A7" s="106"/>
      <c r="B7" s="106"/>
      <c r="C7" s="42" t="s">
        <v>2</v>
      </c>
      <c r="D7" s="42" t="s">
        <v>15</v>
      </c>
      <c r="E7" s="110"/>
      <c r="F7" s="144"/>
      <c r="G7" s="110"/>
      <c r="H7" s="110"/>
      <c r="I7" s="110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x14ac:dyDescent="0.25">
      <c r="A9" s="49" t="s">
        <v>44</v>
      </c>
      <c r="B9" s="43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</row>
    <row r="10" spans="1:18" x14ac:dyDescent="0.25">
      <c r="A10" s="13" t="s">
        <v>90</v>
      </c>
      <c r="B10" s="43">
        <v>1</v>
      </c>
      <c r="C10" s="14">
        <v>3.75</v>
      </c>
      <c r="D10" s="14">
        <f t="shared" ref="D10:D33" si="0">B10*C10</f>
        <v>3.75</v>
      </c>
      <c r="E10" s="15">
        <v>0.56000000000000005</v>
      </c>
      <c r="F10" s="15">
        <f>TAN(ACOS(0.8))</f>
        <v>0.74999999999999978</v>
      </c>
      <c r="G10" s="15">
        <f t="shared" ref="G10:G33" si="1">D10*E10</f>
        <v>2.1</v>
      </c>
      <c r="H10" s="15">
        <f t="shared" ref="H10:H33" si="2">G10*F10</f>
        <v>1.5749999999999995</v>
      </c>
      <c r="I10" s="15">
        <f t="shared" ref="I10:I33" si="3">B10*POWER(C10,2)</f>
        <v>14.0625</v>
      </c>
      <c r="J10" s="15"/>
      <c r="K10" s="15">
        <v>1</v>
      </c>
      <c r="L10" s="15">
        <f t="shared" ref="L10:L33" si="4">K10*G10</f>
        <v>2.1</v>
      </c>
      <c r="M10" s="15">
        <f t="shared" ref="M10:M33" si="5">1*H10</f>
        <v>1.5749999999999995</v>
      </c>
      <c r="N10" s="15">
        <f t="shared" ref="N10:N33" si="6">SQRT(POWER(L10,2)+POWER(M10,2))</f>
        <v>2.6249999999999996</v>
      </c>
      <c r="O10" s="15">
        <f t="shared" ref="O10:O33" si="7">N10*1000/(380*SQRT(3))</f>
        <v>3.9882748858493882</v>
      </c>
      <c r="P10" s="16"/>
      <c r="Q10" s="16">
        <v>6500</v>
      </c>
      <c r="R10" s="16">
        <f t="shared" ref="R10:R33" si="8">L10*Q10</f>
        <v>13650</v>
      </c>
    </row>
    <row r="11" spans="1:18" x14ac:dyDescent="0.25">
      <c r="A11" s="13" t="s">
        <v>91</v>
      </c>
      <c r="B11" s="43">
        <v>1</v>
      </c>
      <c r="C11" s="14">
        <v>4</v>
      </c>
      <c r="D11" s="14">
        <f t="shared" si="0"/>
        <v>4</v>
      </c>
      <c r="E11" s="15">
        <v>0.56000000000000005</v>
      </c>
      <c r="F11" s="15">
        <f>TAN(ACOS(0.8))</f>
        <v>0.74999999999999978</v>
      </c>
      <c r="G11" s="15">
        <f t="shared" si="1"/>
        <v>2.2400000000000002</v>
      </c>
      <c r="H11" s="15">
        <f t="shared" si="2"/>
        <v>1.6799999999999997</v>
      </c>
      <c r="I11" s="15">
        <f t="shared" si="3"/>
        <v>16</v>
      </c>
      <c r="J11" s="15"/>
      <c r="K11" s="15">
        <v>1</v>
      </c>
      <c r="L11" s="15">
        <f t="shared" si="4"/>
        <v>2.2400000000000002</v>
      </c>
      <c r="M11" s="15">
        <f t="shared" si="5"/>
        <v>1.6799999999999997</v>
      </c>
      <c r="N11" s="15">
        <f t="shared" si="6"/>
        <v>2.8</v>
      </c>
      <c r="O11" s="15">
        <f t="shared" si="7"/>
        <v>4.2541598782393484</v>
      </c>
      <c r="P11" s="16"/>
      <c r="Q11" s="16">
        <v>6500</v>
      </c>
      <c r="R11" s="16">
        <f t="shared" si="8"/>
        <v>14560.000000000002</v>
      </c>
    </row>
    <row r="12" spans="1:18" x14ac:dyDescent="0.25">
      <c r="A12" s="49" t="s">
        <v>45</v>
      </c>
      <c r="B12" s="43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</row>
    <row r="13" spans="1:18" x14ac:dyDescent="0.25">
      <c r="A13" s="13" t="s">
        <v>92</v>
      </c>
      <c r="B13" s="43">
        <v>1</v>
      </c>
      <c r="C13" s="14">
        <v>3.75</v>
      </c>
      <c r="D13" s="14">
        <f t="shared" si="0"/>
        <v>3.75</v>
      </c>
      <c r="E13" s="15">
        <v>0.65</v>
      </c>
      <c r="F13" s="15">
        <f>TAN(ACOS(0.8))</f>
        <v>0.74999999999999978</v>
      </c>
      <c r="G13" s="15">
        <f t="shared" si="1"/>
        <v>2.4375</v>
      </c>
      <c r="H13" s="15">
        <f t="shared" si="2"/>
        <v>1.8281249999999996</v>
      </c>
      <c r="I13" s="15">
        <f t="shared" si="3"/>
        <v>14.0625</v>
      </c>
      <c r="J13" s="15"/>
      <c r="K13" s="15">
        <v>1</v>
      </c>
      <c r="L13" s="15">
        <f t="shared" si="4"/>
        <v>2.4375</v>
      </c>
      <c r="M13" s="15">
        <f t="shared" si="5"/>
        <v>1.8281249999999996</v>
      </c>
      <c r="N13" s="15">
        <f t="shared" si="6"/>
        <v>3.0468749999999996</v>
      </c>
      <c r="O13" s="15">
        <f t="shared" si="7"/>
        <v>4.6292476353608967</v>
      </c>
      <c r="P13" s="16"/>
      <c r="Q13" s="16">
        <v>5500</v>
      </c>
      <c r="R13" s="16">
        <f t="shared" si="8"/>
        <v>13406.25</v>
      </c>
    </row>
    <row r="14" spans="1:18" x14ac:dyDescent="0.25">
      <c r="A14" s="13" t="s">
        <v>93</v>
      </c>
      <c r="B14" s="43">
        <v>2</v>
      </c>
      <c r="C14" s="14">
        <v>22</v>
      </c>
      <c r="D14" s="14">
        <f t="shared" si="0"/>
        <v>44</v>
      </c>
      <c r="E14" s="15">
        <v>0.65</v>
      </c>
      <c r="F14" s="15">
        <f>TAN(ACOS(0.8))</f>
        <v>0.74999999999999978</v>
      </c>
      <c r="G14" s="15">
        <f t="shared" si="1"/>
        <v>28.6</v>
      </c>
      <c r="H14" s="15">
        <f t="shared" si="2"/>
        <v>21.449999999999996</v>
      </c>
      <c r="I14" s="15">
        <f t="shared" si="3"/>
        <v>968</v>
      </c>
      <c r="J14" s="15"/>
      <c r="K14" s="15">
        <v>1</v>
      </c>
      <c r="L14" s="15">
        <f t="shared" si="4"/>
        <v>28.6</v>
      </c>
      <c r="M14" s="15">
        <f t="shared" si="5"/>
        <v>21.449999999999996</v>
      </c>
      <c r="N14" s="15">
        <f t="shared" si="6"/>
        <v>35.75</v>
      </c>
      <c r="O14" s="15">
        <f t="shared" si="7"/>
        <v>54.316505588234534</v>
      </c>
      <c r="P14" s="16"/>
      <c r="Q14" s="16">
        <v>5500</v>
      </c>
      <c r="R14" s="16">
        <f t="shared" si="8"/>
        <v>157300</v>
      </c>
    </row>
    <row r="15" spans="1:18" x14ac:dyDescent="0.25">
      <c r="A15" s="49" t="s">
        <v>47</v>
      </c>
      <c r="B15" s="43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</row>
    <row r="16" spans="1:18" x14ac:dyDescent="0.25">
      <c r="A16" s="13" t="s">
        <v>94</v>
      </c>
      <c r="B16" s="43">
        <v>1</v>
      </c>
      <c r="C16" s="14">
        <v>18.8</v>
      </c>
      <c r="D16" s="14">
        <f t="shared" si="0"/>
        <v>18.8</v>
      </c>
      <c r="E16" s="15">
        <v>0.65</v>
      </c>
      <c r="F16" s="15">
        <f t="shared" ref="F16:F17" si="9">TAN(ACOS(0.8))</f>
        <v>0.74999999999999978</v>
      </c>
      <c r="G16" s="15">
        <f t="shared" si="1"/>
        <v>12.22</v>
      </c>
      <c r="H16" s="15">
        <f t="shared" si="2"/>
        <v>9.1649999999999974</v>
      </c>
      <c r="I16" s="15">
        <f t="shared" si="3"/>
        <v>353.44000000000005</v>
      </c>
      <c r="J16" s="15"/>
      <c r="K16" s="15">
        <v>1</v>
      </c>
      <c r="L16" s="15">
        <f t="shared" si="4"/>
        <v>12.22</v>
      </c>
      <c r="M16" s="15">
        <f t="shared" si="5"/>
        <v>9.1649999999999974</v>
      </c>
      <c r="N16" s="15">
        <f t="shared" si="6"/>
        <v>15.274999999999999</v>
      </c>
      <c r="O16" s="15">
        <f t="shared" si="7"/>
        <v>23.207961478609299</v>
      </c>
      <c r="P16" s="16"/>
      <c r="Q16" s="16">
        <v>5500</v>
      </c>
      <c r="R16" s="16">
        <f t="shared" si="8"/>
        <v>67210</v>
      </c>
    </row>
    <row r="17" spans="1:18" x14ac:dyDescent="0.25">
      <c r="A17" s="13" t="s">
        <v>95</v>
      </c>
      <c r="B17" s="43">
        <v>1</v>
      </c>
      <c r="C17" s="14">
        <v>2.2000000000000002</v>
      </c>
      <c r="D17" s="14">
        <f t="shared" si="0"/>
        <v>2.2000000000000002</v>
      </c>
      <c r="E17" s="15">
        <v>0.65</v>
      </c>
      <c r="F17" s="15">
        <f t="shared" si="9"/>
        <v>0.74999999999999978</v>
      </c>
      <c r="G17" s="15">
        <f t="shared" si="1"/>
        <v>1.4300000000000002</v>
      </c>
      <c r="H17" s="15">
        <f t="shared" si="2"/>
        <v>1.0724999999999998</v>
      </c>
      <c r="I17" s="15">
        <f t="shared" si="3"/>
        <v>4.8400000000000007</v>
      </c>
      <c r="J17" s="15"/>
      <c r="K17" s="15">
        <v>1</v>
      </c>
      <c r="L17" s="15">
        <f t="shared" si="4"/>
        <v>1.4300000000000002</v>
      </c>
      <c r="M17" s="15">
        <f t="shared" si="5"/>
        <v>1.0724999999999998</v>
      </c>
      <c r="N17" s="15">
        <f t="shared" si="6"/>
        <v>1.7875000000000001</v>
      </c>
      <c r="O17" s="15">
        <f t="shared" si="7"/>
        <v>2.7158252794117268</v>
      </c>
      <c r="P17" s="16"/>
      <c r="Q17" s="16">
        <v>5500</v>
      </c>
      <c r="R17" s="16">
        <f t="shared" si="8"/>
        <v>7865.0000000000009</v>
      </c>
    </row>
    <row r="18" spans="1:18" x14ac:dyDescent="0.25">
      <c r="A18" s="13" t="s">
        <v>96</v>
      </c>
      <c r="B18" s="43">
        <v>1</v>
      </c>
      <c r="C18" s="14">
        <v>1.1200000000000001</v>
      </c>
      <c r="D18" s="14">
        <f t="shared" si="0"/>
        <v>1.1200000000000001</v>
      </c>
      <c r="E18" s="15">
        <v>0.56000000000000005</v>
      </c>
      <c r="F18" s="15">
        <f>TAN(ACOS(0.8))</f>
        <v>0.74999999999999978</v>
      </c>
      <c r="G18" s="15">
        <f t="shared" si="1"/>
        <v>0.62720000000000009</v>
      </c>
      <c r="H18" s="15">
        <f t="shared" si="2"/>
        <v>0.47039999999999993</v>
      </c>
      <c r="I18" s="15">
        <f t="shared" si="3"/>
        <v>1.2544000000000002</v>
      </c>
      <c r="J18" s="15"/>
      <c r="K18" s="15">
        <v>1</v>
      </c>
      <c r="L18" s="15">
        <f t="shared" si="4"/>
        <v>0.62720000000000009</v>
      </c>
      <c r="M18" s="15">
        <f t="shared" si="5"/>
        <v>0.47039999999999993</v>
      </c>
      <c r="N18" s="15">
        <f t="shared" si="6"/>
        <v>0.78400000000000003</v>
      </c>
      <c r="O18" s="15">
        <f t="shared" si="7"/>
        <v>1.1911647659070175</v>
      </c>
      <c r="P18" s="16"/>
      <c r="Q18" s="16">
        <v>6500</v>
      </c>
      <c r="R18" s="16">
        <f t="shared" si="8"/>
        <v>4076.8000000000006</v>
      </c>
    </row>
    <row r="19" spans="1:18" x14ac:dyDescent="0.25">
      <c r="A19" s="49" t="s">
        <v>49</v>
      </c>
      <c r="B19" s="43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6"/>
    </row>
    <row r="20" spans="1:18" x14ac:dyDescent="0.25">
      <c r="A20" s="13" t="s">
        <v>97</v>
      </c>
      <c r="B20" s="43">
        <v>1</v>
      </c>
      <c r="C20" s="14">
        <v>75</v>
      </c>
      <c r="D20" s="14">
        <f t="shared" si="0"/>
        <v>75</v>
      </c>
      <c r="E20" s="15">
        <v>0.7</v>
      </c>
      <c r="F20" s="15">
        <f>TAN(ACOS(0.8))</f>
        <v>0.74999999999999978</v>
      </c>
      <c r="G20" s="15">
        <f t="shared" si="1"/>
        <v>52.5</v>
      </c>
      <c r="H20" s="15">
        <f t="shared" si="2"/>
        <v>39.374999999999986</v>
      </c>
      <c r="I20" s="15">
        <f t="shared" si="3"/>
        <v>5625</v>
      </c>
      <c r="J20" s="15"/>
      <c r="K20" s="15">
        <v>1</v>
      </c>
      <c r="L20" s="15">
        <f t="shared" si="4"/>
        <v>52.5</v>
      </c>
      <c r="M20" s="15">
        <f t="shared" si="5"/>
        <v>39.374999999999986</v>
      </c>
      <c r="N20" s="15">
        <f t="shared" si="6"/>
        <v>65.625</v>
      </c>
      <c r="O20" s="15">
        <f t="shared" si="7"/>
        <v>99.706872146234716</v>
      </c>
      <c r="P20" s="16"/>
      <c r="Q20" s="16">
        <v>6500</v>
      </c>
      <c r="R20" s="16">
        <f t="shared" si="8"/>
        <v>341250</v>
      </c>
    </row>
    <row r="21" spans="1:18" x14ac:dyDescent="0.25">
      <c r="A21" s="13" t="s">
        <v>82</v>
      </c>
      <c r="B21" s="43">
        <v>1</v>
      </c>
      <c r="C21" s="14">
        <v>1.5</v>
      </c>
      <c r="D21" s="14">
        <f t="shared" si="0"/>
        <v>1.5</v>
      </c>
      <c r="E21" s="15">
        <v>0.65</v>
      </c>
      <c r="F21" s="15">
        <f t="shared" ref="F21" si="10">TAN(ACOS(0.8))</f>
        <v>0.74999999999999978</v>
      </c>
      <c r="G21" s="15">
        <f t="shared" si="1"/>
        <v>0.97500000000000009</v>
      </c>
      <c r="H21" s="15">
        <f t="shared" si="2"/>
        <v>0.73124999999999984</v>
      </c>
      <c r="I21" s="15">
        <f t="shared" si="3"/>
        <v>2.25</v>
      </c>
      <c r="J21" s="15"/>
      <c r="K21" s="15">
        <v>1</v>
      </c>
      <c r="L21" s="15">
        <f t="shared" si="4"/>
        <v>0.97500000000000009</v>
      </c>
      <c r="M21" s="15">
        <f t="shared" si="5"/>
        <v>0.73124999999999984</v>
      </c>
      <c r="N21" s="15">
        <f t="shared" si="6"/>
        <v>1.21875</v>
      </c>
      <c r="O21" s="15">
        <f t="shared" si="7"/>
        <v>1.8516990541443592</v>
      </c>
      <c r="P21" s="16"/>
      <c r="Q21" s="16">
        <v>6500</v>
      </c>
      <c r="R21" s="16">
        <f t="shared" si="8"/>
        <v>6337.5000000000009</v>
      </c>
    </row>
    <row r="22" spans="1:18" x14ac:dyDescent="0.25">
      <c r="A22" s="13" t="s">
        <v>83</v>
      </c>
      <c r="B22" s="43">
        <v>1</v>
      </c>
      <c r="C22" s="14">
        <v>1.5</v>
      </c>
      <c r="D22" s="14">
        <f t="shared" si="0"/>
        <v>1.5</v>
      </c>
      <c r="E22" s="15">
        <v>0.56000000000000005</v>
      </c>
      <c r="F22" s="15">
        <f>TAN(ACOS(0.8))</f>
        <v>0.74999999999999978</v>
      </c>
      <c r="G22" s="15">
        <f t="shared" si="1"/>
        <v>0.84000000000000008</v>
      </c>
      <c r="H22" s="15">
        <f t="shared" si="2"/>
        <v>0.62999999999999989</v>
      </c>
      <c r="I22" s="15">
        <f t="shared" si="3"/>
        <v>2.25</v>
      </c>
      <c r="J22" s="15"/>
      <c r="K22" s="15">
        <v>1</v>
      </c>
      <c r="L22" s="15">
        <f t="shared" si="4"/>
        <v>0.84000000000000008</v>
      </c>
      <c r="M22" s="15">
        <f t="shared" si="5"/>
        <v>0.62999999999999989</v>
      </c>
      <c r="N22" s="15">
        <f t="shared" si="6"/>
        <v>1.05</v>
      </c>
      <c r="O22" s="15">
        <f t="shared" si="7"/>
        <v>1.5953099543397555</v>
      </c>
      <c r="P22" s="16"/>
      <c r="Q22" s="16">
        <v>6500</v>
      </c>
      <c r="R22" s="16">
        <f t="shared" si="8"/>
        <v>5460.0000000000009</v>
      </c>
    </row>
    <row r="23" spans="1:18" x14ac:dyDescent="0.25">
      <c r="A23" s="49" t="s">
        <v>59</v>
      </c>
      <c r="B23" s="43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6"/>
    </row>
    <row r="24" spans="1:18" x14ac:dyDescent="0.25">
      <c r="A24" s="13" t="s">
        <v>98</v>
      </c>
      <c r="B24" s="43">
        <v>1</v>
      </c>
      <c r="C24" s="14">
        <v>11.2</v>
      </c>
      <c r="D24" s="14">
        <f t="shared" si="0"/>
        <v>11.2</v>
      </c>
      <c r="E24" s="15">
        <v>0.65</v>
      </c>
      <c r="F24" s="15">
        <f t="shared" ref="F24:F26" si="11">TAN(ACOS(0.8))</f>
        <v>0.74999999999999978</v>
      </c>
      <c r="G24" s="15">
        <f t="shared" si="1"/>
        <v>7.2799999999999994</v>
      </c>
      <c r="H24" s="15">
        <f t="shared" si="2"/>
        <v>5.4599999999999982</v>
      </c>
      <c r="I24" s="15">
        <f t="shared" si="3"/>
        <v>125.43999999999998</v>
      </c>
      <c r="J24" s="15"/>
      <c r="K24" s="15">
        <v>1</v>
      </c>
      <c r="L24" s="15">
        <f t="shared" si="4"/>
        <v>7.2799999999999994</v>
      </c>
      <c r="M24" s="15">
        <f t="shared" si="5"/>
        <v>5.4599999999999982</v>
      </c>
      <c r="N24" s="15">
        <f t="shared" si="6"/>
        <v>9.0999999999999979</v>
      </c>
      <c r="O24" s="15">
        <f t="shared" si="7"/>
        <v>13.826019604277878</v>
      </c>
      <c r="P24" s="16"/>
      <c r="Q24" s="16">
        <v>5500</v>
      </c>
      <c r="R24" s="16">
        <f t="shared" si="8"/>
        <v>40040</v>
      </c>
    </row>
    <row r="25" spans="1:18" x14ac:dyDescent="0.25">
      <c r="A25" s="13" t="s">
        <v>99</v>
      </c>
      <c r="B25" s="43">
        <v>1</v>
      </c>
      <c r="C25" s="14">
        <v>30</v>
      </c>
      <c r="D25" s="14">
        <f t="shared" si="0"/>
        <v>30</v>
      </c>
      <c r="E25" s="15">
        <v>0.65</v>
      </c>
      <c r="F25" s="15">
        <f t="shared" si="11"/>
        <v>0.74999999999999978</v>
      </c>
      <c r="G25" s="15">
        <f t="shared" si="1"/>
        <v>19.5</v>
      </c>
      <c r="H25" s="15">
        <f t="shared" si="2"/>
        <v>14.624999999999996</v>
      </c>
      <c r="I25" s="15">
        <f t="shared" si="3"/>
        <v>900</v>
      </c>
      <c r="J25" s="15"/>
      <c r="K25" s="15">
        <v>1</v>
      </c>
      <c r="L25" s="15">
        <f t="shared" si="4"/>
        <v>19.5</v>
      </c>
      <c r="M25" s="15">
        <f t="shared" si="5"/>
        <v>14.624999999999996</v>
      </c>
      <c r="N25" s="15">
        <f t="shared" si="6"/>
        <v>24.374999999999996</v>
      </c>
      <c r="O25" s="15">
        <f t="shared" si="7"/>
        <v>37.033981082887173</v>
      </c>
      <c r="P25" s="16"/>
      <c r="Q25" s="16">
        <v>5500</v>
      </c>
      <c r="R25" s="16">
        <f t="shared" si="8"/>
        <v>107250</v>
      </c>
    </row>
    <row r="26" spans="1:18" x14ac:dyDescent="0.25">
      <c r="A26" s="13" t="s">
        <v>100</v>
      </c>
      <c r="B26" s="43">
        <v>1</v>
      </c>
      <c r="C26" s="14">
        <v>18.8</v>
      </c>
      <c r="D26" s="14">
        <f t="shared" si="0"/>
        <v>18.8</v>
      </c>
      <c r="E26" s="15">
        <v>0.65</v>
      </c>
      <c r="F26" s="15">
        <f t="shared" si="11"/>
        <v>0.74999999999999978</v>
      </c>
      <c r="G26" s="15">
        <f t="shared" si="1"/>
        <v>12.22</v>
      </c>
      <c r="H26" s="15">
        <f t="shared" si="2"/>
        <v>9.1649999999999974</v>
      </c>
      <c r="I26" s="15">
        <f t="shared" si="3"/>
        <v>353.44000000000005</v>
      </c>
      <c r="J26" s="15"/>
      <c r="K26" s="15">
        <v>1</v>
      </c>
      <c r="L26" s="15">
        <f t="shared" si="4"/>
        <v>12.22</v>
      </c>
      <c r="M26" s="15">
        <f t="shared" si="5"/>
        <v>9.1649999999999974</v>
      </c>
      <c r="N26" s="15">
        <f t="shared" si="6"/>
        <v>15.274999999999999</v>
      </c>
      <c r="O26" s="15">
        <f t="shared" si="7"/>
        <v>23.207961478609299</v>
      </c>
      <c r="P26" s="16"/>
      <c r="Q26" s="16">
        <v>5500</v>
      </c>
      <c r="R26" s="16">
        <f t="shared" si="8"/>
        <v>67210</v>
      </c>
    </row>
    <row r="27" spans="1:18" x14ac:dyDescent="0.25">
      <c r="A27" s="13" t="s">
        <v>101</v>
      </c>
      <c r="B27" s="43">
        <v>1</v>
      </c>
      <c r="C27" s="14">
        <v>1.1200000000000001</v>
      </c>
      <c r="D27" s="14">
        <f t="shared" si="0"/>
        <v>1.1200000000000001</v>
      </c>
      <c r="E27" s="15">
        <v>0.56000000000000005</v>
      </c>
      <c r="F27" s="15">
        <f>TAN(ACOS(0.8))</f>
        <v>0.74999999999999978</v>
      </c>
      <c r="G27" s="15">
        <f t="shared" si="1"/>
        <v>0.62720000000000009</v>
      </c>
      <c r="H27" s="15">
        <f t="shared" si="2"/>
        <v>0.47039999999999993</v>
      </c>
      <c r="I27" s="15">
        <f t="shared" si="3"/>
        <v>1.2544000000000002</v>
      </c>
      <c r="J27" s="15"/>
      <c r="K27" s="15">
        <v>1</v>
      </c>
      <c r="L27" s="15">
        <f t="shared" si="4"/>
        <v>0.62720000000000009</v>
      </c>
      <c r="M27" s="15">
        <f t="shared" si="5"/>
        <v>0.47039999999999993</v>
      </c>
      <c r="N27" s="15">
        <f t="shared" si="6"/>
        <v>0.78400000000000003</v>
      </c>
      <c r="O27" s="15">
        <f t="shared" si="7"/>
        <v>1.1911647659070175</v>
      </c>
      <c r="P27" s="16"/>
      <c r="Q27" s="16">
        <v>6500</v>
      </c>
      <c r="R27" s="16">
        <f t="shared" si="8"/>
        <v>4076.8000000000006</v>
      </c>
    </row>
    <row r="28" spans="1:18" x14ac:dyDescent="0.25">
      <c r="A28" s="49" t="s">
        <v>64</v>
      </c>
      <c r="B28" s="43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6"/>
    </row>
    <row r="29" spans="1:18" x14ac:dyDescent="0.25">
      <c r="A29" s="13" t="s">
        <v>102</v>
      </c>
      <c r="B29" s="43">
        <v>1</v>
      </c>
      <c r="C29" s="14">
        <v>75</v>
      </c>
      <c r="D29" s="14">
        <f t="shared" si="0"/>
        <v>75</v>
      </c>
      <c r="E29" s="15">
        <v>0.65</v>
      </c>
      <c r="F29" s="15">
        <f t="shared" ref="F29:F33" si="12">TAN(ACOS(0.8))</f>
        <v>0.74999999999999978</v>
      </c>
      <c r="G29" s="15">
        <f t="shared" si="1"/>
        <v>48.75</v>
      </c>
      <c r="H29" s="15">
        <f t="shared" si="2"/>
        <v>36.562499999999986</v>
      </c>
      <c r="I29" s="15">
        <f t="shared" si="3"/>
        <v>5625</v>
      </c>
      <c r="J29" s="15"/>
      <c r="K29" s="15">
        <v>1</v>
      </c>
      <c r="L29" s="15">
        <f t="shared" si="4"/>
        <v>48.75</v>
      </c>
      <c r="M29" s="15">
        <f t="shared" si="5"/>
        <v>36.562499999999986</v>
      </c>
      <c r="N29" s="15">
        <f t="shared" si="6"/>
        <v>60.937499999999993</v>
      </c>
      <c r="O29" s="15">
        <f t="shared" si="7"/>
        <v>92.584952707217951</v>
      </c>
      <c r="P29" s="16"/>
      <c r="Q29" s="16">
        <v>5500</v>
      </c>
      <c r="R29" s="16">
        <f t="shared" si="8"/>
        <v>268125</v>
      </c>
    </row>
    <row r="30" spans="1:18" x14ac:dyDescent="0.25">
      <c r="A30" s="13" t="s">
        <v>103</v>
      </c>
      <c r="B30" s="43">
        <v>1</v>
      </c>
      <c r="C30" s="14">
        <v>5.6</v>
      </c>
      <c r="D30" s="14">
        <f t="shared" si="0"/>
        <v>5.6</v>
      </c>
      <c r="E30" s="15">
        <v>0.65</v>
      </c>
      <c r="F30" s="15">
        <f t="shared" si="12"/>
        <v>0.74999999999999978</v>
      </c>
      <c r="G30" s="15">
        <f t="shared" si="1"/>
        <v>3.6399999999999997</v>
      </c>
      <c r="H30" s="15">
        <f t="shared" si="2"/>
        <v>2.7299999999999991</v>
      </c>
      <c r="I30" s="15">
        <f t="shared" si="3"/>
        <v>31.359999999999996</v>
      </c>
      <c r="J30" s="15"/>
      <c r="K30" s="15">
        <v>1</v>
      </c>
      <c r="L30" s="15">
        <f t="shared" si="4"/>
        <v>3.6399999999999997</v>
      </c>
      <c r="M30" s="15">
        <f t="shared" si="5"/>
        <v>2.7299999999999991</v>
      </c>
      <c r="N30" s="15">
        <f t="shared" si="6"/>
        <v>4.5499999999999989</v>
      </c>
      <c r="O30" s="15">
        <f t="shared" si="7"/>
        <v>6.913009802138939</v>
      </c>
      <c r="P30" s="16"/>
      <c r="Q30" s="16">
        <v>5500</v>
      </c>
      <c r="R30" s="16">
        <f t="shared" si="8"/>
        <v>20020</v>
      </c>
    </row>
    <row r="31" spans="1:18" x14ac:dyDescent="0.25">
      <c r="A31" s="13" t="s">
        <v>104</v>
      </c>
      <c r="B31" s="43">
        <v>1</v>
      </c>
      <c r="C31" s="14">
        <v>15</v>
      </c>
      <c r="D31" s="14">
        <f t="shared" si="0"/>
        <v>15</v>
      </c>
      <c r="E31" s="15">
        <v>0.65</v>
      </c>
      <c r="F31" s="15">
        <f t="shared" si="12"/>
        <v>0.74999999999999978</v>
      </c>
      <c r="G31" s="15">
        <f t="shared" si="1"/>
        <v>9.75</v>
      </c>
      <c r="H31" s="15">
        <f t="shared" si="2"/>
        <v>7.3124999999999982</v>
      </c>
      <c r="I31" s="15">
        <f t="shared" si="3"/>
        <v>225</v>
      </c>
      <c r="J31" s="15"/>
      <c r="K31" s="15">
        <v>1</v>
      </c>
      <c r="L31" s="15">
        <f t="shared" si="4"/>
        <v>9.75</v>
      </c>
      <c r="M31" s="15">
        <f t="shared" si="5"/>
        <v>7.3124999999999982</v>
      </c>
      <c r="N31" s="15">
        <f t="shared" si="6"/>
        <v>12.187499999999998</v>
      </c>
      <c r="O31" s="15">
        <f t="shared" si="7"/>
        <v>18.516990541443587</v>
      </c>
      <c r="P31" s="16"/>
      <c r="Q31" s="16">
        <v>5500</v>
      </c>
      <c r="R31" s="16">
        <f t="shared" si="8"/>
        <v>53625</v>
      </c>
    </row>
    <row r="32" spans="1:18" x14ac:dyDescent="0.25">
      <c r="A32" s="13" t="s">
        <v>105</v>
      </c>
      <c r="B32" s="43">
        <v>1</v>
      </c>
      <c r="C32" s="14">
        <v>5.6</v>
      </c>
      <c r="D32" s="14">
        <f t="shared" si="0"/>
        <v>5.6</v>
      </c>
      <c r="E32" s="15">
        <v>0.65</v>
      </c>
      <c r="F32" s="15">
        <f t="shared" si="12"/>
        <v>0.74999999999999978</v>
      </c>
      <c r="G32" s="15">
        <f t="shared" si="1"/>
        <v>3.6399999999999997</v>
      </c>
      <c r="H32" s="15">
        <f t="shared" si="2"/>
        <v>2.7299999999999991</v>
      </c>
      <c r="I32" s="15">
        <f t="shared" si="3"/>
        <v>31.359999999999996</v>
      </c>
      <c r="J32" s="15"/>
      <c r="K32" s="15">
        <v>1</v>
      </c>
      <c r="L32" s="15">
        <f t="shared" si="4"/>
        <v>3.6399999999999997</v>
      </c>
      <c r="M32" s="15">
        <f t="shared" si="5"/>
        <v>2.7299999999999991</v>
      </c>
      <c r="N32" s="15">
        <f t="shared" si="6"/>
        <v>4.5499999999999989</v>
      </c>
      <c r="O32" s="15">
        <f t="shared" si="7"/>
        <v>6.913009802138939</v>
      </c>
      <c r="P32" s="16"/>
      <c r="Q32" s="16">
        <v>5500</v>
      </c>
      <c r="R32" s="16">
        <f t="shared" si="8"/>
        <v>20020</v>
      </c>
    </row>
    <row r="33" spans="1:18" x14ac:dyDescent="0.25">
      <c r="A33" s="13" t="s">
        <v>106</v>
      </c>
      <c r="B33" s="43">
        <v>1</v>
      </c>
      <c r="C33" s="14">
        <v>7.5</v>
      </c>
      <c r="D33" s="14">
        <f t="shared" si="0"/>
        <v>7.5</v>
      </c>
      <c r="E33" s="15">
        <v>0.65</v>
      </c>
      <c r="F33" s="15">
        <f t="shared" si="12"/>
        <v>0.74999999999999978</v>
      </c>
      <c r="G33" s="15">
        <f t="shared" si="1"/>
        <v>4.875</v>
      </c>
      <c r="H33" s="15">
        <f t="shared" si="2"/>
        <v>3.6562499999999991</v>
      </c>
      <c r="I33" s="15">
        <f t="shared" si="3"/>
        <v>56.25</v>
      </c>
      <c r="J33" s="15"/>
      <c r="K33" s="15">
        <v>1</v>
      </c>
      <c r="L33" s="15">
        <f t="shared" si="4"/>
        <v>4.875</v>
      </c>
      <c r="M33" s="15">
        <f t="shared" si="5"/>
        <v>3.6562499999999991</v>
      </c>
      <c r="N33" s="15">
        <f t="shared" si="6"/>
        <v>6.0937499999999991</v>
      </c>
      <c r="O33" s="15">
        <f t="shared" si="7"/>
        <v>9.2584952707217933</v>
      </c>
      <c r="P33" s="16"/>
      <c r="Q33" s="16">
        <v>5500</v>
      </c>
      <c r="R33" s="16">
        <f t="shared" si="8"/>
        <v>26812.5</v>
      </c>
    </row>
    <row r="34" spans="1:18" x14ac:dyDescent="0.25">
      <c r="A34" s="13" t="s">
        <v>107</v>
      </c>
      <c r="B34" s="43">
        <v>1</v>
      </c>
      <c r="C34" s="14">
        <v>1.1200000000000001</v>
      </c>
      <c r="D34" s="14">
        <f>B34*C34</f>
        <v>1.1200000000000001</v>
      </c>
      <c r="E34" s="15">
        <v>0.56000000000000005</v>
      </c>
      <c r="F34" s="15">
        <f>TAN(ACOS(0.8))</f>
        <v>0.74999999999999978</v>
      </c>
      <c r="G34" s="15">
        <f>D34*E34</f>
        <v>0.62720000000000009</v>
      </c>
      <c r="H34" s="15">
        <f>G34*F34</f>
        <v>0.47039999999999993</v>
      </c>
      <c r="I34" s="15">
        <f>B34*POWER(C34,2)</f>
        <v>1.2544000000000002</v>
      </c>
      <c r="J34" s="15"/>
      <c r="K34" s="15">
        <v>1</v>
      </c>
      <c r="L34" s="15">
        <f>K34*G34</f>
        <v>0.62720000000000009</v>
      </c>
      <c r="M34" s="15">
        <f>1*H34</f>
        <v>0.47039999999999993</v>
      </c>
      <c r="N34" s="15">
        <f>SQRT(POWER(L34,2)+POWER(M34,2))</f>
        <v>0.78400000000000003</v>
      </c>
      <c r="O34" s="15">
        <f>N34*1000/(380*SQRT(3))</f>
        <v>1.1911647659070175</v>
      </c>
      <c r="P34" s="16"/>
      <c r="Q34" s="16">
        <v>6500</v>
      </c>
      <c r="R34" s="16">
        <f>L34*Q34</f>
        <v>4076.8000000000006</v>
      </c>
    </row>
    <row r="35" spans="1:18" x14ac:dyDescent="0.25">
      <c r="A35" s="49" t="s">
        <v>71</v>
      </c>
      <c r="B35" s="43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6"/>
    </row>
    <row r="36" spans="1:18" x14ac:dyDescent="0.25">
      <c r="A36" s="13" t="s">
        <v>108</v>
      </c>
      <c r="B36" s="43">
        <v>1</v>
      </c>
      <c r="C36" s="14">
        <v>224</v>
      </c>
      <c r="D36" s="14">
        <f>B36*C36</f>
        <v>224</v>
      </c>
      <c r="E36" s="15">
        <v>0.7</v>
      </c>
      <c r="F36" s="15">
        <f>TAN(ACOS(0.8))</f>
        <v>0.74999999999999978</v>
      </c>
      <c r="G36" s="15">
        <f>D36*E36</f>
        <v>156.79999999999998</v>
      </c>
      <c r="H36" s="15">
        <f>G36*F36</f>
        <v>117.59999999999995</v>
      </c>
      <c r="I36" s="15">
        <f>B36*POWER(C36,2)</f>
        <v>50176</v>
      </c>
      <c r="J36" s="15"/>
      <c r="K36" s="15">
        <v>1</v>
      </c>
      <c r="L36" s="15">
        <f>K36*G36</f>
        <v>156.79999999999998</v>
      </c>
      <c r="M36" s="15">
        <f>1*H36</f>
        <v>117.59999999999995</v>
      </c>
      <c r="N36" s="15">
        <f>SQRT(POWER(L36,2)+POWER(M36,2))</f>
        <v>195.99999999999997</v>
      </c>
      <c r="O36" s="15">
        <f>N36*1000/(380*SQRT(3))</f>
        <v>297.79119147675431</v>
      </c>
      <c r="P36" s="16"/>
      <c r="Q36" s="16">
        <v>6500</v>
      </c>
      <c r="R36" s="16">
        <f>L36*Q36</f>
        <v>1019199.9999999999</v>
      </c>
    </row>
    <row r="37" spans="1:18" x14ac:dyDescent="0.25">
      <c r="A37" s="13" t="s">
        <v>84</v>
      </c>
      <c r="B37" s="43">
        <v>1</v>
      </c>
      <c r="C37" s="14">
        <v>1.5</v>
      </c>
      <c r="D37" s="14">
        <f>B37*C37</f>
        <v>1.5</v>
      </c>
      <c r="E37" s="15">
        <v>0.65</v>
      </c>
      <c r="F37" s="15">
        <f t="shared" ref="F37" si="13">TAN(ACOS(0.8))</f>
        <v>0.74999999999999978</v>
      </c>
      <c r="G37" s="15">
        <f>D37*E37</f>
        <v>0.97500000000000009</v>
      </c>
      <c r="H37" s="15">
        <f>G37*F37</f>
        <v>0.73124999999999984</v>
      </c>
      <c r="I37" s="15">
        <f>B37*POWER(C37,2)</f>
        <v>2.25</v>
      </c>
      <c r="J37" s="15"/>
      <c r="K37" s="15">
        <v>1</v>
      </c>
      <c r="L37" s="15">
        <f>K37*G37</f>
        <v>0.97500000000000009</v>
      </c>
      <c r="M37" s="15">
        <f>1*H37</f>
        <v>0.73124999999999984</v>
      </c>
      <c r="N37" s="15">
        <f>SQRT(POWER(L37,2)+POWER(M37,2))</f>
        <v>1.21875</v>
      </c>
      <c r="O37" s="15">
        <f>N37*1000/(380*SQRT(3))</f>
        <v>1.8516990541443592</v>
      </c>
      <c r="P37" s="16"/>
      <c r="Q37" s="16">
        <v>5500</v>
      </c>
      <c r="R37" s="16">
        <f>L37*Q37</f>
        <v>5362.5000000000009</v>
      </c>
    </row>
    <row r="38" spans="1:18" x14ac:dyDescent="0.25">
      <c r="A38" s="13" t="s">
        <v>85</v>
      </c>
      <c r="B38" s="43">
        <v>1</v>
      </c>
      <c r="C38" s="14">
        <v>1.5</v>
      </c>
      <c r="D38" s="14">
        <f>B38*C38</f>
        <v>1.5</v>
      </c>
      <c r="E38" s="15">
        <v>0.56000000000000005</v>
      </c>
      <c r="F38" s="15">
        <f>TAN(ACOS(0.8))</f>
        <v>0.74999999999999978</v>
      </c>
      <c r="G38" s="15">
        <f>D38*E38</f>
        <v>0.84000000000000008</v>
      </c>
      <c r="H38" s="15">
        <f>G38*F38</f>
        <v>0.62999999999999989</v>
      </c>
      <c r="I38" s="15">
        <f>B38*POWER(C38,2)</f>
        <v>2.25</v>
      </c>
      <c r="J38" s="15"/>
      <c r="K38" s="15">
        <v>1</v>
      </c>
      <c r="L38" s="15">
        <f>K38*G38</f>
        <v>0.84000000000000008</v>
      </c>
      <c r="M38" s="15">
        <f>1*H38</f>
        <v>0.62999999999999989</v>
      </c>
      <c r="N38" s="15">
        <f>SQRT(POWER(L38,2)+POWER(M38,2))</f>
        <v>1.05</v>
      </c>
      <c r="O38" s="15">
        <f>N38*1000/(380*SQRT(3))</f>
        <v>1.5953099543397555</v>
      </c>
      <c r="P38" s="16"/>
      <c r="Q38" s="16">
        <v>6500</v>
      </c>
      <c r="R38" s="16">
        <f>L38*Q38</f>
        <v>5460.0000000000009</v>
      </c>
    </row>
    <row r="39" spans="1:18" x14ac:dyDescent="0.25">
      <c r="A39" s="49" t="s">
        <v>76</v>
      </c>
      <c r="B39" s="43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6"/>
    </row>
    <row r="40" spans="1:18" x14ac:dyDescent="0.25">
      <c r="A40" s="13" t="s">
        <v>109</v>
      </c>
      <c r="B40" s="43">
        <v>1</v>
      </c>
      <c r="C40" s="14">
        <v>30</v>
      </c>
      <c r="D40" s="14">
        <f>B40*C40</f>
        <v>30</v>
      </c>
      <c r="E40" s="15">
        <v>0.65</v>
      </c>
      <c r="F40" s="15">
        <f t="shared" ref="F40:F42" si="14">TAN(ACOS(0.8))</f>
        <v>0.74999999999999978</v>
      </c>
      <c r="G40" s="15">
        <f>D40*E40</f>
        <v>19.5</v>
      </c>
      <c r="H40" s="15">
        <f>G40*F40</f>
        <v>14.624999999999996</v>
      </c>
      <c r="I40" s="15">
        <f>B40*POWER(C40,2)</f>
        <v>900</v>
      </c>
      <c r="J40" s="15"/>
      <c r="K40" s="15">
        <v>1</v>
      </c>
      <c r="L40" s="15">
        <f>K40*G40</f>
        <v>19.5</v>
      </c>
      <c r="M40" s="15">
        <f>1*H40</f>
        <v>14.624999999999996</v>
      </c>
      <c r="N40" s="15">
        <f>SQRT(POWER(L40,2)+POWER(M40,2))</f>
        <v>24.374999999999996</v>
      </c>
      <c r="O40" s="15">
        <f>N40*1000/(380*SQRT(3))</f>
        <v>37.033981082887173</v>
      </c>
      <c r="P40" s="16"/>
      <c r="Q40" s="16">
        <v>5500</v>
      </c>
      <c r="R40" s="16">
        <f>L40*Q40</f>
        <v>107250</v>
      </c>
    </row>
    <row r="41" spans="1:18" x14ac:dyDescent="0.25">
      <c r="A41" s="13" t="s">
        <v>110</v>
      </c>
      <c r="B41" s="43">
        <v>1</v>
      </c>
      <c r="C41" s="14">
        <v>7.5</v>
      </c>
      <c r="D41" s="14">
        <f>B41*C41</f>
        <v>7.5</v>
      </c>
      <c r="E41" s="15">
        <v>0.65</v>
      </c>
      <c r="F41" s="15">
        <f t="shared" si="14"/>
        <v>0.74999999999999978</v>
      </c>
      <c r="G41" s="15">
        <f>D41*E41</f>
        <v>4.875</v>
      </c>
      <c r="H41" s="15">
        <f>G41*F41</f>
        <v>3.6562499999999991</v>
      </c>
      <c r="I41" s="15">
        <f>B41*POWER(C41,2)</f>
        <v>56.25</v>
      </c>
      <c r="J41" s="15"/>
      <c r="K41" s="15">
        <v>1</v>
      </c>
      <c r="L41" s="15">
        <f>K41*G41</f>
        <v>4.875</v>
      </c>
      <c r="M41" s="15">
        <f>1*H41</f>
        <v>3.6562499999999991</v>
      </c>
      <c r="N41" s="15">
        <f>SQRT(POWER(L41,2)+POWER(M41,2))</f>
        <v>6.0937499999999991</v>
      </c>
      <c r="O41" s="15">
        <f>N41*1000/(380*SQRT(3))</f>
        <v>9.2584952707217933</v>
      </c>
      <c r="P41" s="16"/>
      <c r="Q41" s="16">
        <v>5500</v>
      </c>
      <c r="R41" s="16">
        <f>L41*Q41</f>
        <v>26812.5</v>
      </c>
    </row>
    <row r="42" spans="1:18" x14ac:dyDescent="0.25">
      <c r="A42" s="13" t="s">
        <v>111</v>
      </c>
      <c r="B42" s="43">
        <v>1</v>
      </c>
      <c r="C42" s="14">
        <v>18.8</v>
      </c>
      <c r="D42" s="14">
        <f>B42*C42</f>
        <v>18.8</v>
      </c>
      <c r="E42" s="15">
        <v>0.65</v>
      </c>
      <c r="F42" s="15">
        <f t="shared" si="14"/>
        <v>0.74999999999999978</v>
      </c>
      <c r="G42" s="15">
        <f>D42*E42</f>
        <v>12.22</v>
      </c>
      <c r="H42" s="15">
        <f>G42*F42</f>
        <v>9.1649999999999974</v>
      </c>
      <c r="I42" s="15">
        <f>B42*POWER(C42,2)</f>
        <v>353.44000000000005</v>
      </c>
      <c r="J42" s="15"/>
      <c r="K42" s="15">
        <v>1</v>
      </c>
      <c r="L42" s="15">
        <f>K42*G42</f>
        <v>12.22</v>
      </c>
      <c r="M42" s="15">
        <f>1*H42</f>
        <v>9.1649999999999974</v>
      </c>
      <c r="N42" s="15">
        <f>SQRT(POWER(L42,2)+POWER(M42,2))</f>
        <v>15.274999999999999</v>
      </c>
      <c r="O42" s="15">
        <f>N42*1000/(380*SQRT(3))</f>
        <v>23.207961478609299</v>
      </c>
      <c r="P42" s="16"/>
      <c r="Q42" s="16">
        <v>5500</v>
      </c>
      <c r="R42" s="16">
        <f>L42*Q42</f>
        <v>67210</v>
      </c>
    </row>
    <row r="43" spans="1:18" x14ac:dyDescent="0.25">
      <c r="A43" s="13" t="s">
        <v>80</v>
      </c>
      <c r="B43" s="66">
        <v>1</v>
      </c>
      <c r="C43" s="14">
        <v>1.1200000000000001</v>
      </c>
      <c r="D43" s="14">
        <f>B43*C43</f>
        <v>1.1200000000000001</v>
      </c>
      <c r="E43" s="15">
        <v>0.56000000000000005</v>
      </c>
      <c r="F43" s="15">
        <f>TAN(ACOS(0.8))</f>
        <v>0.74999999999999978</v>
      </c>
      <c r="G43" s="15">
        <f>D43*E43</f>
        <v>0.62720000000000009</v>
      </c>
      <c r="H43" s="15">
        <f>G43*F43</f>
        <v>0.47039999999999993</v>
      </c>
      <c r="I43" s="15">
        <f>B43*POWER(C43,2)</f>
        <v>1.2544000000000002</v>
      </c>
      <c r="J43" s="15"/>
      <c r="K43" s="15">
        <v>1</v>
      </c>
      <c r="L43" s="15">
        <f>K43*G43</f>
        <v>0.62720000000000009</v>
      </c>
      <c r="M43" s="15">
        <f>1*H43</f>
        <v>0.47039999999999993</v>
      </c>
      <c r="N43" s="15">
        <f>SQRT(POWER(L43,2)+POWER(M43,2))</f>
        <v>0.78400000000000003</v>
      </c>
      <c r="O43" s="15">
        <f>N43*1000/(380*SQRT(3))</f>
        <v>1.1911647659070175</v>
      </c>
      <c r="P43" s="16"/>
      <c r="Q43" s="16">
        <v>6500</v>
      </c>
      <c r="R43" s="16">
        <f>L43*Q43</f>
        <v>4076.8000000000006</v>
      </c>
    </row>
    <row r="44" spans="1:18" x14ac:dyDescent="0.25">
      <c r="A44" s="49" t="s">
        <v>204</v>
      </c>
      <c r="B44" s="65"/>
      <c r="C44" s="14"/>
      <c r="D44" s="74"/>
      <c r="E44" s="52"/>
      <c r="F44" s="52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6"/>
    </row>
    <row r="45" spans="1:18" x14ac:dyDescent="0.25">
      <c r="A45" s="77" t="s">
        <v>205</v>
      </c>
      <c r="B45" s="69">
        <v>1</v>
      </c>
      <c r="C45" s="78">
        <v>15</v>
      </c>
      <c r="D45" s="14">
        <f t="shared" ref="D45" si="15">B45*C45</f>
        <v>15</v>
      </c>
      <c r="E45" s="15">
        <v>0.56000000000000005</v>
      </c>
      <c r="F45" s="15">
        <f>TAN(ACOS(0.8))</f>
        <v>0.74999999999999978</v>
      </c>
      <c r="G45" s="15">
        <f t="shared" ref="G45" si="16">D45*E45</f>
        <v>8.4</v>
      </c>
      <c r="H45" s="15">
        <f t="shared" ref="H45" si="17">G45*F45</f>
        <v>6.299999999999998</v>
      </c>
      <c r="I45" s="15">
        <f t="shared" ref="I45" si="18">B45*POWER(C45,2)</f>
        <v>225</v>
      </c>
      <c r="J45" s="15"/>
      <c r="K45" s="15">
        <v>1</v>
      </c>
      <c r="L45" s="15">
        <f t="shared" ref="L45" si="19">K45*G45</f>
        <v>8.4</v>
      </c>
      <c r="M45" s="15">
        <f t="shared" ref="M45" si="20">1*H45</f>
        <v>6.299999999999998</v>
      </c>
      <c r="N45" s="15">
        <f t="shared" ref="N45" si="21">SQRT(POWER(L45,2)+POWER(M45,2))</f>
        <v>10.499999999999998</v>
      </c>
      <c r="O45" s="15">
        <f t="shared" ref="O45" si="22">N45*1000/(380*SQRT(3))</f>
        <v>15.953099543397553</v>
      </c>
      <c r="P45" s="16"/>
      <c r="Q45" s="16">
        <v>6500</v>
      </c>
      <c r="R45" s="16">
        <f t="shared" ref="R45" si="23">L45*Q45</f>
        <v>54600</v>
      </c>
    </row>
    <row r="46" spans="1:18" x14ac:dyDescent="0.25">
      <c r="A46" s="75" t="s">
        <v>206</v>
      </c>
      <c r="B46" s="69">
        <v>1</v>
      </c>
      <c r="C46" s="78">
        <v>11.2</v>
      </c>
      <c r="D46" s="14">
        <f t="shared" ref="D46:D48" si="24">B46*C46</f>
        <v>11.2</v>
      </c>
      <c r="E46" s="15">
        <v>0.56000000000000005</v>
      </c>
      <c r="F46" s="15">
        <f t="shared" ref="F46:F48" si="25">TAN(ACOS(0.8))</f>
        <v>0.74999999999999978</v>
      </c>
      <c r="G46" s="15">
        <f t="shared" ref="G46:G48" si="26">D46*E46</f>
        <v>6.2720000000000002</v>
      </c>
      <c r="H46" s="15">
        <f t="shared" ref="H46:H48" si="27">G46*F46</f>
        <v>4.7039999999999988</v>
      </c>
      <c r="I46" s="15">
        <f t="shared" ref="I46:I48" si="28">B46*POWER(C46,2)</f>
        <v>125.43999999999998</v>
      </c>
      <c r="J46" s="15"/>
      <c r="K46" s="15">
        <v>1</v>
      </c>
      <c r="L46" s="15">
        <f t="shared" ref="L46:L48" si="29">K46*G46</f>
        <v>6.2720000000000002</v>
      </c>
      <c r="M46" s="15">
        <f t="shared" ref="M46:M48" si="30">1*H46</f>
        <v>4.7039999999999988</v>
      </c>
      <c r="N46" s="15">
        <f t="shared" ref="N46:N48" si="31">SQRT(POWER(L46,2)+POWER(M46,2))</f>
        <v>7.84</v>
      </c>
      <c r="O46" s="15">
        <f t="shared" ref="O46:O48" si="32">N46*1000/(380*SQRT(3))</f>
        <v>11.911647659070175</v>
      </c>
      <c r="P46" s="16"/>
      <c r="Q46" s="16">
        <v>6500</v>
      </c>
      <c r="R46" s="16">
        <f t="shared" ref="R46:R48" si="33">L46*Q46</f>
        <v>40768</v>
      </c>
    </row>
    <row r="47" spans="1:18" x14ac:dyDescent="0.25">
      <c r="A47" s="75" t="s">
        <v>207</v>
      </c>
      <c r="B47" s="69">
        <v>1</v>
      </c>
      <c r="C47" s="78">
        <v>6.2</v>
      </c>
      <c r="D47" s="14">
        <f t="shared" si="24"/>
        <v>6.2</v>
      </c>
      <c r="E47" s="15">
        <v>0.56000000000000005</v>
      </c>
      <c r="F47" s="15">
        <f t="shared" si="25"/>
        <v>0.74999999999999978</v>
      </c>
      <c r="G47" s="15">
        <f t="shared" si="26"/>
        <v>3.4720000000000004</v>
      </c>
      <c r="H47" s="15">
        <f>G47*F47</f>
        <v>2.6039999999999996</v>
      </c>
      <c r="I47" s="15">
        <f t="shared" si="28"/>
        <v>38.440000000000005</v>
      </c>
      <c r="J47" s="15"/>
      <c r="K47" s="15">
        <v>1</v>
      </c>
      <c r="L47" s="15">
        <f t="shared" si="29"/>
        <v>3.4720000000000004</v>
      </c>
      <c r="M47" s="15">
        <f t="shared" si="30"/>
        <v>2.6039999999999996</v>
      </c>
      <c r="N47" s="15">
        <f t="shared" si="31"/>
        <v>4.34</v>
      </c>
      <c r="O47" s="15">
        <f t="shared" si="32"/>
        <v>6.5939478112709899</v>
      </c>
      <c r="P47" s="16"/>
      <c r="Q47" s="16">
        <v>6500</v>
      </c>
      <c r="R47" s="16">
        <f t="shared" si="33"/>
        <v>22568.000000000004</v>
      </c>
    </row>
    <row r="48" spans="1:18" x14ac:dyDescent="0.25">
      <c r="A48" s="75" t="s">
        <v>208</v>
      </c>
      <c r="B48" s="69">
        <v>1</v>
      </c>
      <c r="C48" s="78">
        <v>6.2</v>
      </c>
      <c r="D48" s="14">
        <f t="shared" si="24"/>
        <v>6.2</v>
      </c>
      <c r="E48" s="15">
        <v>0.56000000000000005</v>
      </c>
      <c r="F48" s="15">
        <f t="shared" si="25"/>
        <v>0.74999999999999978</v>
      </c>
      <c r="G48" s="15">
        <f t="shared" si="26"/>
        <v>3.4720000000000004</v>
      </c>
      <c r="H48" s="15">
        <f t="shared" si="27"/>
        <v>2.6039999999999996</v>
      </c>
      <c r="I48" s="15">
        <f t="shared" si="28"/>
        <v>38.440000000000005</v>
      </c>
      <c r="J48" s="15"/>
      <c r="K48" s="15">
        <v>1</v>
      </c>
      <c r="L48" s="15">
        <f t="shared" si="29"/>
        <v>3.4720000000000004</v>
      </c>
      <c r="M48" s="15">
        <f t="shared" si="30"/>
        <v>2.6039999999999996</v>
      </c>
      <c r="N48" s="15">
        <f t="shared" si="31"/>
        <v>4.34</v>
      </c>
      <c r="O48" s="15">
        <f t="shared" si="32"/>
        <v>6.5939478112709899</v>
      </c>
      <c r="P48" s="16"/>
      <c r="Q48" s="16">
        <v>6500</v>
      </c>
      <c r="R48" s="16">
        <f t="shared" si="33"/>
        <v>22568.000000000004</v>
      </c>
    </row>
    <row r="49" spans="1:18" x14ac:dyDescent="0.25">
      <c r="A49" s="75" t="s">
        <v>209</v>
      </c>
      <c r="B49" s="69">
        <v>1</v>
      </c>
      <c r="C49" s="78">
        <v>1.2</v>
      </c>
      <c r="D49" s="14">
        <f>B49*C49</f>
        <v>1.2</v>
      </c>
      <c r="E49" s="15">
        <v>0.56000000000000005</v>
      </c>
      <c r="F49" s="15">
        <f>TAN(ACOS(0.8))</f>
        <v>0.74999999999999978</v>
      </c>
      <c r="G49" s="15">
        <f>D49*E49</f>
        <v>0.67200000000000004</v>
      </c>
      <c r="H49" s="15">
        <f>G49*F49</f>
        <v>0.50399999999999989</v>
      </c>
      <c r="I49" s="15">
        <f>B49*POWER(C49,2)</f>
        <v>1.44</v>
      </c>
      <c r="J49" s="15"/>
      <c r="K49" s="15">
        <v>1</v>
      </c>
      <c r="L49" s="15">
        <f>K49*G49</f>
        <v>0.67200000000000004</v>
      </c>
      <c r="M49" s="15">
        <f>1*H49</f>
        <v>0.50399999999999989</v>
      </c>
      <c r="N49" s="15">
        <f>SQRT(POWER(L49,2)+POWER(M49,2))</f>
        <v>0.84</v>
      </c>
      <c r="O49" s="15">
        <f>N49*1000/(380*SQRT(3))</f>
        <v>1.2762479634718045</v>
      </c>
      <c r="P49" s="16"/>
      <c r="Q49" s="16">
        <v>6500</v>
      </c>
      <c r="R49" s="16">
        <f>L49*Q49</f>
        <v>4368</v>
      </c>
    </row>
    <row r="50" spans="1:18" x14ac:dyDescent="0.25">
      <c r="A50" s="75" t="s">
        <v>210</v>
      </c>
      <c r="B50" s="69">
        <v>1</v>
      </c>
      <c r="C50" s="14"/>
      <c r="D50" s="73"/>
      <c r="E50" s="33"/>
      <c r="F50" s="33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6"/>
    </row>
    <row r="51" spans="1:18" x14ac:dyDescent="0.25">
      <c r="A51" s="75" t="s">
        <v>211</v>
      </c>
      <c r="B51" s="69">
        <v>1</v>
      </c>
      <c r="C51" s="78">
        <v>30</v>
      </c>
      <c r="D51" s="14">
        <f>B51*C51</f>
        <v>30</v>
      </c>
      <c r="E51" s="15">
        <v>0.56000000000000005</v>
      </c>
      <c r="F51" s="15">
        <f>TAN(ACOS(0.8))</f>
        <v>0.74999999999999978</v>
      </c>
      <c r="G51" s="15">
        <f>D51*E51</f>
        <v>16.8</v>
      </c>
      <c r="H51" s="15">
        <f>G51*F51</f>
        <v>12.599999999999996</v>
      </c>
      <c r="I51" s="15">
        <f>B51*POWER(C51,2)</f>
        <v>900</v>
      </c>
      <c r="J51" s="15"/>
      <c r="K51" s="15">
        <v>1</v>
      </c>
      <c r="L51" s="15">
        <f t="shared" ref="L51:L56" si="34">K51*G51</f>
        <v>16.8</v>
      </c>
      <c r="M51" s="15">
        <f t="shared" ref="M51:M56" si="35">1*H51</f>
        <v>12.599999999999996</v>
      </c>
      <c r="N51" s="15">
        <f t="shared" ref="N51:N56" si="36">SQRT(POWER(L51,2)+POWER(M51,2))</f>
        <v>20.999999999999996</v>
      </c>
      <c r="O51" s="15">
        <f t="shared" ref="O51:O56" si="37">N51*1000/(380*SQRT(3))</f>
        <v>31.906199086795105</v>
      </c>
      <c r="P51" s="16"/>
      <c r="Q51" s="16">
        <v>6500</v>
      </c>
      <c r="R51" s="16">
        <f>L51*Q51</f>
        <v>109200</v>
      </c>
    </row>
    <row r="52" spans="1:18" x14ac:dyDescent="0.25">
      <c r="A52" s="75" t="s">
        <v>212</v>
      </c>
      <c r="B52" s="69">
        <v>1</v>
      </c>
      <c r="C52" s="78">
        <v>25</v>
      </c>
      <c r="D52" s="14">
        <f>B52*C52</f>
        <v>25</v>
      </c>
      <c r="E52" s="15">
        <v>0.56000000000000005</v>
      </c>
      <c r="F52" s="15">
        <f>TAN(ACOS(0.8))</f>
        <v>0.74999999999999978</v>
      </c>
      <c r="G52" s="15">
        <f>D52*E52</f>
        <v>14.000000000000002</v>
      </c>
      <c r="H52" s="15">
        <f>G52*F52</f>
        <v>10.499999999999998</v>
      </c>
      <c r="I52" s="15">
        <f>B52*POWER(C52,2)</f>
        <v>625</v>
      </c>
      <c r="J52" s="15"/>
      <c r="K52" s="15">
        <v>1</v>
      </c>
      <c r="L52" s="15">
        <f t="shared" si="34"/>
        <v>14.000000000000002</v>
      </c>
      <c r="M52" s="15">
        <f t="shared" si="35"/>
        <v>10.499999999999998</v>
      </c>
      <c r="N52" s="15">
        <f t="shared" si="36"/>
        <v>17.5</v>
      </c>
      <c r="O52" s="15">
        <f t="shared" si="37"/>
        <v>26.588499238995926</v>
      </c>
      <c r="P52" s="16"/>
      <c r="Q52" s="16">
        <v>6500</v>
      </c>
      <c r="R52" s="16">
        <f>L52*Q52</f>
        <v>91000.000000000015</v>
      </c>
    </row>
    <row r="53" spans="1:18" x14ac:dyDescent="0.25">
      <c r="A53" s="75" t="s">
        <v>213</v>
      </c>
      <c r="B53" s="69">
        <v>1</v>
      </c>
      <c r="C53" s="79">
        <v>15</v>
      </c>
      <c r="D53" s="14">
        <f>B53*C53</f>
        <v>15</v>
      </c>
      <c r="E53" s="15">
        <v>0.62</v>
      </c>
      <c r="F53" s="15">
        <f>TAN(ACOS(0.98))</f>
        <v>0.20305866063400418</v>
      </c>
      <c r="G53" s="15">
        <f>D53*E53</f>
        <v>9.3000000000000007</v>
      </c>
      <c r="H53" s="15">
        <f>G53*F53</f>
        <v>1.8884455438962391</v>
      </c>
      <c r="I53" s="15">
        <f>B53*POWER(C53,2)</f>
        <v>225</v>
      </c>
      <c r="J53" s="15"/>
      <c r="K53" s="15">
        <v>1</v>
      </c>
      <c r="L53" s="15">
        <f t="shared" si="34"/>
        <v>9.3000000000000007</v>
      </c>
      <c r="M53" s="15">
        <f t="shared" si="35"/>
        <v>1.8884455438962391</v>
      </c>
      <c r="N53" s="15">
        <f t="shared" si="36"/>
        <v>9.4897959183673475</v>
      </c>
      <c r="O53" s="15">
        <f t="shared" si="37"/>
        <v>14.418253231642108</v>
      </c>
      <c r="P53" s="16"/>
      <c r="Q53" s="16">
        <v>6500</v>
      </c>
      <c r="R53" s="16">
        <f>L53*Q53</f>
        <v>60450.000000000007</v>
      </c>
    </row>
    <row r="54" spans="1:18" x14ac:dyDescent="0.25">
      <c r="A54" s="75" t="s">
        <v>214</v>
      </c>
      <c r="B54" s="69">
        <v>1</v>
      </c>
      <c r="C54" s="79">
        <v>10</v>
      </c>
      <c r="D54" s="14">
        <f>B54*C54</f>
        <v>10</v>
      </c>
      <c r="E54" s="15">
        <v>0.33</v>
      </c>
      <c r="F54" s="15">
        <f>TAN(ACOS(0.95))</f>
        <v>0.32868410517886321</v>
      </c>
      <c r="G54" s="15">
        <f>D54*E54</f>
        <v>3.3000000000000003</v>
      </c>
      <c r="H54" s="15">
        <f>G54*F54</f>
        <v>1.0846575470902486</v>
      </c>
      <c r="I54" s="15">
        <f>B54*POWER(C54,2)</f>
        <v>100</v>
      </c>
      <c r="J54" s="15"/>
      <c r="K54" s="15">
        <v>1</v>
      </c>
      <c r="L54" s="15">
        <f t="shared" si="34"/>
        <v>3.3000000000000003</v>
      </c>
      <c r="M54" s="15">
        <f t="shared" si="35"/>
        <v>1.0846575470902486</v>
      </c>
      <c r="N54" s="15">
        <f t="shared" si="36"/>
        <v>3.4736842105263164</v>
      </c>
      <c r="O54" s="15">
        <f t="shared" si="37"/>
        <v>5.2777171421766358</v>
      </c>
      <c r="P54" s="16"/>
      <c r="Q54" s="16">
        <v>6500</v>
      </c>
      <c r="R54" s="16">
        <f>L54*Q54</f>
        <v>21450</v>
      </c>
    </row>
    <row r="55" spans="1:18" ht="15.75" thickBot="1" x14ac:dyDescent="0.3">
      <c r="A55" s="76" t="s">
        <v>214</v>
      </c>
      <c r="B55" s="67">
        <v>1</v>
      </c>
      <c r="C55" s="81">
        <v>25</v>
      </c>
      <c r="D55" s="73">
        <f>B55*C55</f>
        <v>25</v>
      </c>
      <c r="E55" s="33">
        <v>0.33</v>
      </c>
      <c r="F55" s="33">
        <f>TAN(ACOS(0.95))</f>
        <v>0.32868410517886321</v>
      </c>
      <c r="G55" s="15">
        <f>D55*E55</f>
        <v>8.25</v>
      </c>
      <c r="H55" s="15">
        <f>G55*F55</f>
        <v>2.7116438677256216</v>
      </c>
      <c r="I55" s="15">
        <f>B55*POWER(C55,2)</f>
        <v>625</v>
      </c>
      <c r="J55" s="15"/>
      <c r="K55" s="15">
        <v>1</v>
      </c>
      <c r="L55" s="15">
        <f t="shared" si="34"/>
        <v>8.25</v>
      </c>
      <c r="M55" s="15">
        <f t="shared" si="35"/>
        <v>2.7116438677256216</v>
      </c>
      <c r="N55" s="15">
        <f t="shared" si="36"/>
        <v>8.6842105263157894</v>
      </c>
      <c r="O55" s="15">
        <f t="shared" si="37"/>
        <v>13.194292855441589</v>
      </c>
      <c r="P55" s="16"/>
      <c r="Q55" s="16">
        <v>6500</v>
      </c>
      <c r="R55" s="16">
        <f>L55*Q55</f>
        <v>53625</v>
      </c>
    </row>
    <row r="56" spans="1:18" ht="15.75" thickBot="1" x14ac:dyDescent="0.3">
      <c r="A56" s="17" t="s">
        <v>34</v>
      </c>
      <c r="B56" s="30">
        <f>SUM(B9:B55)</f>
        <v>39</v>
      </c>
      <c r="C56" s="31"/>
      <c r="D56" s="18">
        <f>SUM(D9:D55)</f>
        <v>755.7800000000002</v>
      </c>
      <c r="E56" s="18">
        <f>G56/D56</f>
        <v>0.64126372753976002</v>
      </c>
      <c r="F56" s="18"/>
      <c r="G56" s="18">
        <f>SUM(G9:G55)</f>
        <v>484.65429999999998</v>
      </c>
      <c r="H56" s="18">
        <f>SUM(H9:H55)</f>
        <v>353.53797195871203</v>
      </c>
      <c r="I56" s="18">
        <f>SUM(I9:I55)</f>
        <v>68746.722600000008</v>
      </c>
      <c r="J56" s="18">
        <f>POWER(D56,2)/I56</f>
        <v>8.3088093046053118</v>
      </c>
      <c r="K56" s="18">
        <v>0.93</v>
      </c>
      <c r="L56" s="18">
        <f t="shared" si="34"/>
        <v>450.728499</v>
      </c>
      <c r="M56" s="18">
        <f t="shared" si="35"/>
        <v>353.53797195871203</v>
      </c>
      <c r="N56" s="18">
        <f t="shared" si="36"/>
        <v>572.83966118580861</v>
      </c>
      <c r="O56" s="18">
        <f t="shared" si="37"/>
        <v>870.33982260031746</v>
      </c>
      <c r="P56" s="19"/>
      <c r="Q56" s="19"/>
      <c r="R56" s="20">
        <f>SUM(R9:R55)/1000</f>
        <v>2958.3404499999997</v>
      </c>
    </row>
    <row r="57" spans="1:18" ht="21" x14ac:dyDescent="0.35">
      <c r="D57" s="1"/>
      <c r="E57" s="2"/>
      <c r="F57" s="2"/>
      <c r="G57" s="2"/>
      <c r="H57" s="2"/>
      <c r="I57" s="2"/>
      <c r="J57" s="2"/>
      <c r="K57" s="2"/>
      <c r="L57" s="1"/>
      <c r="M57" s="2"/>
      <c r="N57" s="1"/>
      <c r="O57" s="1"/>
    </row>
    <row r="58" spans="1:18" x14ac:dyDescent="0.25">
      <c r="A58" t="s">
        <v>33</v>
      </c>
    </row>
    <row r="59" spans="1:18" ht="15.75" thickBot="1" x14ac:dyDescent="0.3">
      <c r="D59" s="4"/>
      <c r="E59" s="4"/>
      <c r="F59" s="4"/>
      <c r="G59" s="4"/>
    </row>
    <row r="60" spans="1:18" ht="30.75" thickBot="1" x14ac:dyDescent="0.3">
      <c r="A60" s="44" t="s">
        <v>24</v>
      </c>
      <c r="B60" s="126" t="s">
        <v>220</v>
      </c>
      <c r="C60" s="127"/>
      <c r="D60" s="44" t="s">
        <v>26</v>
      </c>
      <c r="E60" s="44" t="s">
        <v>27</v>
      </c>
      <c r="F60" s="44" t="s">
        <v>25</v>
      </c>
      <c r="G60" s="126" t="s">
        <v>28</v>
      </c>
      <c r="H60" s="128"/>
      <c r="I60" s="127"/>
      <c r="J60" s="44" t="s">
        <v>29</v>
      </c>
    </row>
    <row r="61" spans="1:18" ht="15.75" thickBot="1" x14ac:dyDescent="0.3">
      <c r="A61" s="46">
        <v>1</v>
      </c>
      <c r="B61" s="129">
        <v>2</v>
      </c>
      <c r="C61" s="130"/>
      <c r="D61" s="48">
        <v>3</v>
      </c>
      <c r="E61" s="45">
        <v>4</v>
      </c>
      <c r="F61" s="48">
        <v>5</v>
      </c>
      <c r="G61" s="129">
        <v>6</v>
      </c>
      <c r="H61" s="131"/>
      <c r="I61" s="130"/>
      <c r="J61" s="47">
        <v>7</v>
      </c>
    </row>
    <row r="62" spans="1:18" x14ac:dyDescent="0.25">
      <c r="A62" s="21" t="s">
        <v>30</v>
      </c>
      <c r="B62" s="132">
        <f>E62/D62</f>
        <v>0.78437013133867095</v>
      </c>
      <c r="C62" s="132"/>
      <c r="D62" s="22">
        <f>L56</f>
        <v>450.728499</v>
      </c>
      <c r="E62" s="22">
        <f>M56</f>
        <v>353.53797195871203</v>
      </c>
      <c r="F62" s="22">
        <f>N56</f>
        <v>572.83966118580861</v>
      </c>
      <c r="G62" s="133"/>
      <c r="H62" s="133"/>
      <c r="I62" s="133"/>
      <c r="J62" s="22"/>
    </row>
    <row r="63" spans="1:18" x14ac:dyDescent="0.25">
      <c r="A63" s="23" t="s">
        <v>31</v>
      </c>
      <c r="B63" s="124"/>
      <c r="C63" s="124"/>
      <c r="D63" s="24"/>
      <c r="E63" s="25">
        <v>0</v>
      </c>
      <c r="F63" s="24"/>
      <c r="G63" s="124"/>
      <c r="H63" s="124"/>
      <c r="I63" s="124"/>
      <c r="J63" s="24"/>
    </row>
    <row r="64" spans="1:18" ht="15.75" thickBot="1" x14ac:dyDescent="0.3">
      <c r="A64" s="26" t="s">
        <v>32</v>
      </c>
      <c r="B64" s="125">
        <f>E64/D64</f>
        <v>0.78437013133867095</v>
      </c>
      <c r="C64" s="125"/>
      <c r="D64" s="27">
        <f>D62</f>
        <v>450.728499</v>
      </c>
      <c r="E64" s="27">
        <f>E62+E63</f>
        <v>353.53797195871203</v>
      </c>
      <c r="F64" s="27">
        <f>SQRT(D64*D64+E64*E64)</f>
        <v>572.83966118580861</v>
      </c>
      <c r="G64" s="125" t="s">
        <v>136</v>
      </c>
      <c r="H64" s="125"/>
      <c r="I64" s="125"/>
      <c r="J64" s="27">
        <f>F64/(SQRT(3)*380)*1000</f>
        <v>870.33982260031746</v>
      </c>
    </row>
    <row r="68" spans="5:12" x14ac:dyDescent="0.25">
      <c r="E68" s="7"/>
      <c r="L68" s="7"/>
    </row>
    <row r="69" spans="5:12" x14ac:dyDescent="0.25">
      <c r="E69" s="7"/>
    </row>
  </sheetData>
  <mergeCells count="32">
    <mergeCell ref="B63:C63"/>
    <mergeCell ref="G63:I63"/>
    <mergeCell ref="B64:C64"/>
    <mergeCell ref="G64:I64"/>
    <mergeCell ref="B60:C60"/>
    <mergeCell ref="G60:I60"/>
    <mergeCell ref="B61:C61"/>
    <mergeCell ref="G61:I61"/>
    <mergeCell ref="B62:C62"/>
    <mergeCell ref="G62:I62"/>
    <mergeCell ref="Q4:Q7"/>
    <mergeCell ref="R4:R7"/>
    <mergeCell ref="A5:D5"/>
    <mergeCell ref="E5:F5"/>
    <mergeCell ref="G5:G7"/>
    <mergeCell ref="H5:H7"/>
    <mergeCell ref="I5:I7"/>
    <mergeCell ref="L5:L7"/>
    <mergeCell ref="M5:M7"/>
    <mergeCell ref="A4:F4"/>
    <mergeCell ref="G4:I4"/>
    <mergeCell ref="J4:J7"/>
    <mergeCell ref="K4:K7"/>
    <mergeCell ref="L4:N4"/>
    <mergeCell ref="O4:O7"/>
    <mergeCell ref="E6:E7"/>
    <mergeCell ref="N5:N7"/>
    <mergeCell ref="A6:A7"/>
    <mergeCell ref="B6:B7"/>
    <mergeCell ref="C6:D6"/>
    <mergeCell ref="P4:P7"/>
    <mergeCell ref="F6:F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68"/>
  <sheetViews>
    <sheetView showRuler="0" topLeftCell="A46" zoomScale="85" zoomScaleNormal="85" zoomScaleSheetLayoutView="85" zoomScalePageLayoutView="40" workbookViewId="0"/>
  </sheetViews>
  <sheetFormatPr defaultRowHeight="15" x14ac:dyDescent="0.25"/>
  <cols>
    <col min="1" max="1" width="35.5703125" customWidth="1"/>
    <col min="2" max="2" width="11.28515625" customWidth="1"/>
    <col min="3" max="3" width="10.7109375" customWidth="1"/>
    <col min="4" max="4" width="12.7109375" customWidth="1"/>
    <col min="5" max="5" width="12.140625" customWidth="1"/>
    <col min="8" max="8" width="11.7109375" customWidth="1"/>
    <col min="9" max="9" width="11.140625" customWidth="1"/>
    <col min="10" max="10" width="21.85546875" customWidth="1"/>
    <col min="11" max="11" width="11.42578125" customWidth="1"/>
    <col min="12" max="12" width="19.28515625" customWidth="1"/>
    <col min="13" max="13" width="21.140625" customWidth="1"/>
    <col min="14" max="14" width="22.140625" customWidth="1"/>
    <col min="15" max="15" width="20.5703125" customWidth="1"/>
    <col min="16" max="17" width="20.7109375" customWidth="1"/>
    <col min="18" max="18" width="21.42578125" customWidth="1"/>
  </cols>
  <sheetData>
    <row r="2" spans="1:18" x14ac:dyDescent="0.25">
      <c r="A2" t="s">
        <v>37</v>
      </c>
      <c r="J2" t="e">
        <f>H2/I2/M2/SQRT(3)</f>
        <v>#DIV/0!</v>
      </c>
      <c r="Q2" t="s">
        <v>23</v>
      </c>
    </row>
    <row r="3" spans="1:18" ht="15.75" thickBot="1" x14ac:dyDescent="0.3"/>
    <row r="4" spans="1:18" ht="15.75" customHeight="1" thickBot="1" x14ac:dyDescent="0.3">
      <c r="A4" s="139" t="s">
        <v>22</v>
      </c>
      <c r="B4" s="140"/>
      <c r="C4" s="140"/>
      <c r="D4" s="140"/>
      <c r="E4" s="140"/>
      <c r="F4" s="141"/>
      <c r="G4" s="139" t="s">
        <v>8</v>
      </c>
      <c r="H4" s="140"/>
      <c r="I4" s="141"/>
      <c r="J4" s="102" t="s">
        <v>11</v>
      </c>
      <c r="K4" s="102" t="s">
        <v>9</v>
      </c>
      <c r="L4" s="139" t="s">
        <v>10</v>
      </c>
      <c r="M4" s="140"/>
      <c r="N4" s="141"/>
      <c r="O4" s="102" t="s">
        <v>16</v>
      </c>
      <c r="P4" s="102" t="s">
        <v>19</v>
      </c>
      <c r="Q4" s="102" t="s">
        <v>20</v>
      </c>
      <c r="R4" s="102" t="s">
        <v>21</v>
      </c>
    </row>
    <row r="5" spans="1:18" ht="15" customHeight="1" thickBot="1" x14ac:dyDescent="0.3">
      <c r="A5" s="134" t="s">
        <v>4</v>
      </c>
      <c r="B5" s="135"/>
      <c r="C5" s="135"/>
      <c r="D5" s="136"/>
      <c r="E5" s="137" t="s">
        <v>7</v>
      </c>
      <c r="F5" s="138"/>
      <c r="G5" s="111" t="s">
        <v>14</v>
      </c>
      <c r="H5" s="113" t="s">
        <v>13</v>
      </c>
      <c r="I5" s="113" t="s">
        <v>12</v>
      </c>
      <c r="J5" s="103"/>
      <c r="K5" s="103"/>
      <c r="L5" s="114" t="s">
        <v>17</v>
      </c>
      <c r="M5" s="102" t="s">
        <v>18</v>
      </c>
      <c r="N5" s="102" t="s">
        <v>43</v>
      </c>
      <c r="O5" s="103"/>
      <c r="P5" s="103"/>
      <c r="Q5" s="103"/>
      <c r="R5" s="103"/>
    </row>
    <row r="6" spans="1:18" ht="43.5" customHeight="1" thickBot="1" x14ac:dyDescent="0.3">
      <c r="A6" s="105" t="s">
        <v>0</v>
      </c>
      <c r="B6" s="107" t="s">
        <v>3</v>
      </c>
      <c r="C6" s="142" t="s">
        <v>1</v>
      </c>
      <c r="D6" s="141"/>
      <c r="E6" s="102" t="s">
        <v>5</v>
      </c>
      <c r="F6" s="143" t="s">
        <v>6</v>
      </c>
      <c r="G6" s="112"/>
      <c r="H6" s="112"/>
      <c r="I6" s="112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45.75" thickBot="1" x14ac:dyDescent="0.3">
      <c r="A7" s="106"/>
      <c r="B7" s="106"/>
      <c r="C7" s="42" t="s">
        <v>2</v>
      </c>
      <c r="D7" s="42" t="s">
        <v>15</v>
      </c>
      <c r="E7" s="110"/>
      <c r="F7" s="144"/>
      <c r="G7" s="110"/>
      <c r="H7" s="110"/>
      <c r="I7" s="110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x14ac:dyDescent="0.25">
      <c r="A9" s="49" t="s">
        <v>44</v>
      </c>
      <c r="B9" s="43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</row>
    <row r="10" spans="1:18" x14ac:dyDescent="0.25">
      <c r="A10" s="13" t="s">
        <v>112</v>
      </c>
      <c r="B10" s="43">
        <v>0</v>
      </c>
      <c r="C10" s="14">
        <v>3.75</v>
      </c>
      <c r="D10" s="14">
        <f t="shared" ref="D10:D44" si="0">B10*C10</f>
        <v>0</v>
      </c>
      <c r="E10" s="15">
        <v>0.56000000000000005</v>
      </c>
      <c r="F10" s="15">
        <f>TAN(ACOS(0.8))</f>
        <v>0.74999999999999978</v>
      </c>
      <c r="G10" s="15">
        <f t="shared" ref="G10:G44" si="1">D10*E10</f>
        <v>0</v>
      </c>
      <c r="H10" s="15">
        <f t="shared" ref="H10:H44" si="2">G10*F10</f>
        <v>0</v>
      </c>
      <c r="I10" s="15">
        <f t="shared" ref="I10:I44" si="3">B10*POWER(C10,2)</f>
        <v>0</v>
      </c>
      <c r="J10" s="15"/>
      <c r="K10" s="15">
        <v>1</v>
      </c>
      <c r="L10" s="15">
        <f t="shared" ref="L10:L44" si="4">K10*G10</f>
        <v>0</v>
      </c>
      <c r="M10" s="15">
        <f t="shared" ref="M10:M44" si="5">1*H10</f>
        <v>0</v>
      </c>
      <c r="N10" s="15">
        <f t="shared" ref="N10:N44" si="6">SQRT(POWER(L10,2)+POWER(M10,2))</f>
        <v>0</v>
      </c>
      <c r="O10" s="15">
        <f t="shared" ref="O10:O44" si="7">N10*1000/(380*SQRT(3))</f>
        <v>0</v>
      </c>
      <c r="P10" s="16"/>
      <c r="Q10" s="16">
        <v>6500</v>
      </c>
      <c r="R10" s="16">
        <f t="shared" ref="R10:R44" si="8">L10*Q10</f>
        <v>0</v>
      </c>
    </row>
    <row r="11" spans="1:18" x14ac:dyDescent="0.25">
      <c r="A11" s="13" t="s">
        <v>113</v>
      </c>
      <c r="B11" s="43">
        <v>0</v>
      </c>
      <c r="C11" s="14">
        <v>4</v>
      </c>
      <c r="D11" s="14">
        <f t="shared" si="0"/>
        <v>0</v>
      </c>
      <c r="E11" s="15">
        <v>0.56000000000000005</v>
      </c>
      <c r="F11" s="15">
        <f>TAN(ACOS(0.8))</f>
        <v>0.74999999999999978</v>
      </c>
      <c r="G11" s="15">
        <f t="shared" si="1"/>
        <v>0</v>
      </c>
      <c r="H11" s="15">
        <f t="shared" si="2"/>
        <v>0</v>
      </c>
      <c r="I11" s="15">
        <f t="shared" si="3"/>
        <v>0</v>
      </c>
      <c r="J11" s="15"/>
      <c r="K11" s="15">
        <v>1</v>
      </c>
      <c r="L11" s="15">
        <f t="shared" si="4"/>
        <v>0</v>
      </c>
      <c r="M11" s="15">
        <f t="shared" si="5"/>
        <v>0</v>
      </c>
      <c r="N11" s="15">
        <f t="shared" si="6"/>
        <v>0</v>
      </c>
      <c r="O11" s="15">
        <f t="shared" si="7"/>
        <v>0</v>
      </c>
      <c r="P11" s="16"/>
      <c r="Q11" s="16">
        <v>6500</v>
      </c>
      <c r="R11" s="16">
        <f t="shared" si="8"/>
        <v>0</v>
      </c>
    </row>
    <row r="12" spans="1:18" x14ac:dyDescent="0.25">
      <c r="A12" s="49" t="s">
        <v>45</v>
      </c>
      <c r="B12" s="43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</row>
    <row r="13" spans="1:18" x14ac:dyDescent="0.25">
      <c r="A13" s="13" t="s">
        <v>114</v>
      </c>
      <c r="B13" s="43">
        <v>0</v>
      </c>
      <c r="C13" s="14">
        <v>22</v>
      </c>
      <c r="D13" s="14">
        <f t="shared" si="0"/>
        <v>0</v>
      </c>
      <c r="E13" s="15">
        <v>0.65</v>
      </c>
      <c r="F13" s="15">
        <f>TAN(ACOS(0.8))</f>
        <v>0.74999999999999978</v>
      </c>
      <c r="G13" s="15">
        <f t="shared" si="1"/>
        <v>0</v>
      </c>
      <c r="H13" s="15">
        <f t="shared" si="2"/>
        <v>0</v>
      </c>
      <c r="I13" s="15">
        <f t="shared" si="3"/>
        <v>0</v>
      </c>
      <c r="J13" s="15"/>
      <c r="K13" s="15">
        <v>1</v>
      </c>
      <c r="L13" s="15">
        <f t="shared" si="4"/>
        <v>0</v>
      </c>
      <c r="M13" s="15">
        <f t="shared" si="5"/>
        <v>0</v>
      </c>
      <c r="N13" s="15">
        <f t="shared" si="6"/>
        <v>0</v>
      </c>
      <c r="O13" s="15">
        <f t="shared" si="7"/>
        <v>0</v>
      </c>
      <c r="P13" s="16"/>
      <c r="Q13" s="16">
        <v>5500</v>
      </c>
      <c r="R13" s="16">
        <f t="shared" si="8"/>
        <v>0</v>
      </c>
    </row>
    <row r="14" spans="1:18" x14ac:dyDescent="0.25">
      <c r="A14" s="49" t="s">
        <v>47</v>
      </c>
      <c r="B14" s="43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</row>
    <row r="15" spans="1:18" x14ac:dyDescent="0.25">
      <c r="A15" s="13" t="s">
        <v>115</v>
      </c>
      <c r="B15" s="43">
        <v>0</v>
      </c>
      <c r="C15" s="14">
        <v>18.8</v>
      </c>
      <c r="D15" s="14">
        <f t="shared" si="0"/>
        <v>0</v>
      </c>
      <c r="E15" s="15">
        <v>0.65</v>
      </c>
      <c r="F15" s="15">
        <f t="shared" ref="F15:F16" si="9">TAN(ACOS(0.8))</f>
        <v>0.74999999999999978</v>
      </c>
      <c r="G15" s="15">
        <f t="shared" si="1"/>
        <v>0</v>
      </c>
      <c r="H15" s="15">
        <f t="shared" si="2"/>
        <v>0</v>
      </c>
      <c r="I15" s="15">
        <f t="shared" si="3"/>
        <v>0</v>
      </c>
      <c r="J15" s="15"/>
      <c r="K15" s="15">
        <v>1</v>
      </c>
      <c r="L15" s="15">
        <f t="shared" si="4"/>
        <v>0</v>
      </c>
      <c r="M15" s="15">
        <f t="shared" si="5"/>
        <v>0</v>
      </c>
      <c r="N15" s="15">
        <f t="shared" si="6"/>
        <v>0</v>
      </c>
      <c r="O15" s="15">
        <f t="shared" si="7"/>
        <v>0</v>
      </c>
      <c r="P15" s="16"/>
      <c r="Q15" s="16">
        <v>5500</v>
      </c>
      <c r="R15" s="16">
        <f t="shared" si="8"/>
        <v>0</v>
      </c>
    </row>
    <row r="16" spans="1:18" x14ac:dyDescent="0.25">
      <c r="A16" s="13" t="s">
        <v>116</v>
      </c>
      <c r="B16" s="43">
        <v>1</v>
      </c>
      <c r="C16" s="14">
        <v>2.2000000000000002</v>
      </c>
      <c r="D16" s="14">
        <f t="shared" si="0"/>
        <v>2.2000000000000002</v>
      </c>
      <c r="E16" s="15">
        <v>0.65</v>
      </c>
      <c r="F16" s="15">
        <f t="shared" si="9"/>
        <v>0.74999999999999978</v>
      </c>
      <c r="G16" s="15">
        <f t="shared" si="1"/>
        <v>1.4300000000000002</v>
      </c>
      <c r="H16" s="15">
        <f t="shared" si="2"/>
        <v>1.0724999999999998</v>
      </c>
      <c r="I16" s="15">
        <f t="shared" si="3"/>
        <v>4.8400000000000007</v>
      </c>
      <c r="J16" s="15"/>
      <c r="K16" s="15">
        <v>1</v>
      </c>
      <c r="L16" s="15">
        <f t="shared" si="4"/>
        <v>1.4300000000000002</v>
      </c>
      <c r="M16" s="15">
        <f t="shared" si="5"/>
        <v>1.0724999999999998</v>
      </c>
      <c r="N16" s="15">
        <f t="shared" si="6"/>
        <v>1.7875000000000001</v>
      </c>
      <c r="O16" s="15">
        <f t="shared" si="7"/>
        <v>2.7158252794117268</v>
      </c>
      <c r="P16" s="16"/>
      <c r="Q16" s="16">
        <v>5500</v>
      </c>
      <c r="R16" s="16">
        <f t="shared" si="8"/>
        <v>7865.0000000000009</v>
      </c>
    </row>
    <row r="17" spans="1:18" x14ac:dyDescent="0.25">
      <c r="A17" s="13" t="s">
        <v>117</v>
      </c>
      <c r="B17" s="43">
        <v>0</v>
      </c>
      <c r="C17" s="14">
        <v>1.1200000000000001</v>
      </c>
      <c r="D17" s="14">
        <f t="shared" si="0"/>
        <v>0</v>
      </c>
      <c r="E17" s="15">
        <v>0.56000000000000005</v>
      </c>
      <c r="F17" s="15">
        <f>TAN(ACOS(0.8))</f>
        <v>0.74999999999999978</v>
      </c>
      <c r="G17" s="15">
        <f t="shared" si="1"/>
        <v>0</v>
      </c>
      <c r="H17" s="15">
        <f t="shared" si="2"/>
        <v>0</v>
      </c>
      <c r="I17" s="15">
        <f t="shared" si="3"/>
        <v>0</v>
      </c>
      <c r="J17" s="15"/>
      <c r="K17" s="15">
        <v>1</v>
      </c>
      <c r="L17" s="15">
        <f t="shared" si="4"/>
        <v>0</v>
      </c>
      <c r="M17" s="15">
        <f t="shared" si="5"/>
        <v>0</v>
      </c>
      <c r="N17" s="15">
        <f t="shared" si="6"/>
        <v>0</v>
      </c>
      <c r="O17" s="15">
        <f t="shared" si="7"/>
        <v>0</v>
      </c>
      <c r="P17" s="16"/>
      <c r="Q17" s="16">
        <v>6500</v>
      </c>
      <c r="R17" s="16">
        <f t="shared" si="8"/>
        <v>0</v>
      </c>
    </row>
    <row r="18" spans="1:18" x14ac:dyDescent="0.25">
      <c r="A18" s="49" t="s">
        <v>49</v>
      </c>
      <c r="B18" s="43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6"/>
    </row>
    <row r="19" spans="1:18" x14ac:dyDescent="0.25">
      <c r="A19" s="13" t="s">
        <v>118</v>
      </c>
      <c r="B19" s="43">
        <v>0</v>
      </c>
      <c r="C19" s="14">
        <v>75</v>
      </c>
      <c r="D19" s="14">
        <f t="shared" si="0"/>
        <v>0</v>
      </c>
      <c r="E19" s="15">
        <v>0.7</v>
      </c>
      <c r="F19" s="15">
        <f>TAN(ACOS(0.8))</f>
        <v>0.74999999999999978</v>
      </c>
      <c r="G19" s="15">
        <f t="shared" si="1"/>
        <v>0</v>
      </c>
      <c r="H19" s="15">
        <f t="shared" si="2"/>
        <v>0</v>
      </c>
      <c r="I19" s="15">
        <f t="shared" si="3"/>
        <v>0</v>
      </c>
      <c r="J19" s="15"/>
      <c r="K19" s="15">
        <v>1</v>
      </c>
      <c r="L19" s="15">
        <f t="shared" si="4"/>
        <v>0</v>
      </c>
      <c r="M19" s="15">
        <f t="shared" si="5"/>
        <v>0</v>
      </c>
      <c r="N19" s="15">
        <f t="shared" si="6"/>
        <v>0</v>
      </c>
      <c r="O19" s="15">
        <f t="shared" si="7"/>
        <v>0</v>
      </c>
      <c r="P19" s="16"/>
      <c r="Q19" s="16">
        <v>6500</v>
      </c>
      <c r="R19" s="16">
        <f t="shared" si="8"/>
        <v>0</v>
      </c>
    </row>
    <row r="20" spans="1:18" x14ac:dyDescent="0.25">
      <c r="A20" s="13" t="s">
        <v>86</v>
      </c>
      <c r="B20" s="43">
        <v>1</v>
      </c>
      <c r="C20" s="14">
        <v>1.5</v>
      </c>
      <c r="D20" s="14">
        <f t="shared" si="0"/>
        <v>1.5</v>
      </c>
      <c r="E20" s="15">
        <v>0.65</v>
      </c>
      <c r="F20" s="15">
        <f t="shared" ref="F20" si="10">TAN(ACOS(0.8))</f>
        <v>0.74999999999999978</v>
      </c>
      <c r="G20" s="15">
        <f t="shared" si="1"/>
        <v>0.97500000000000009</v>
      </c>
      <c r="H20" s="15">
        <f t="shared" si="2"/>
        <v>0.73124999999999984</v>
      </c>
      <c r="I20" s="15">
        <f t="shared" si="3"/>
        <v>2.25</v>
      </c>
      <c r="J20" s="15"/>
      <c r="K20" s="15">
        <v>1</v>
      </c>
      <c r="L20" s="15">
        <f t="shared" si="4"/>
        <v>0.97500000000000009</v>
      </c>
      <c r="M20" s="15">
        <f t="shared" si="5"/>
        <v>0.73124999999999984</v>
      </c>
      <c r="N20" s="15">
        <f t="shared" si="6"/>
        <v>1.21875</v>
      </c>
      <c r="O20" s="15">
        <f t="shared" si="7"/>
        <v>1.8516990541443592</v>
      </c>
      <c r="P20" s="16"/>
      <c r="Q20" s="16">
        <v>6500</v>
      </c>
      <c r="R20" s="16">
        <f t="shared" si="8"/>
        <v>6337.5000000000009</v>
      </c>
    </row>
    <row r="21" spans="1:18" x14ac:dyDescent="0.25">
      <c r="A21" s="13" t="s">
        <v>87</v>
      </c>
      <c r="B21" s="43">
        <v>1</v>
      </c>
      <c r="C21" s="14">
        <v>1.5</v>
      </c>
      <c r="D21" s="14">
        <f t="shared" si="0"/>
        <v>1.5</v>
      </c>
      <c r="E21" s="15">
        <v>0.56000000000000005</v>
      </c>
      <c r="F21" s="15">
        <f>TAN(ACOS(0.8))</f>
        <v>0.74999999999999978</v>
      </c>
      <c r="G21" s="15">
        <f t="shared" si="1"/>
        <v>0.84000000000000008</v>
      </c>
      <c r="H21" s="15">
        <f t="shared" si="2"/>
        <v>0.62999999999999989</v>
      </c>
      <c r="I21" s="15">
        <f t="shared" si="3"/>
        <v>2.25</v>
      </c>
      <c r="J21" s="15"/>
      <c r="K21" s="15">
        <v>1</v>
      </c>
      <c r="L21" s="15">
        <f t="shared" si="4"/>
        <v>0.84000000000000008</v>
      </c>
      <c r="M21" s="15">
        <f t="shared" si="5"/>
        <v>0.62999999999999989</v>
      </c>
      <c r="N21" s="15">
        <f t="shared" si="6"/>
        <v>1.05</v>
      </c>
      <c r="O21" s="15">
        <f t="shared" si="7"/>
        <v>1.5953099543397555</v>
      </c>
      <c r="P21" s="16"/>
      <c r="Q21" s="16">
        <v>6500</v>
      </c>
      <c r="R21" s="16">
        <f t="shared" si="8"/>
        <v>5460.0000000000009</v>
      </c>
    </row>
    <row r="22" spans="1:18" x14ac:dyDescent="0.25">
      <c r="A22" s="13" t="s">
        <v>119</v>
      </c>
      <c r="B22" s="43">
        <v>1</v>
      </c>
      <c r="C22" s="14">
        <v>1.1200000000000001</v>
      </c>
      <c r="D22" s="14">
        <f t="shared" si="0"/>
        <v>1.1200000000000001</v>
      </c>
      <c r="E22" s="15">
        <v>0.56000000000000005</v>
      </c>
      <c r="F22" s="15">
        <f>TAN(ACOS(0.8))</f>
        <v>0.74999999999999978</v>
      </c>
      <c r="G22" s="15">
        <f t="shared" si="1"/>
        <v>0.62720000000000009</v>
      </c>
      <c r="H22" s="15">
        <f t="shared" si="2"/>
        <v>0.47039999999999993</v>
      </c>
      <c r="I22" s="15">
        <f t="shared" si="3"/>
        <v>1.2544000000000002</v>
      </c>
      <c r="J22" s="15"/>
      <c r="K22" s="15">
        <v>1</v>
      </c>
      <c r="L22" s="15">
        <f t="shared" si="4"/>
        <v>0.62720000000000009</v>
      </c>
      <c r="M22" s="15">
        <f t="shared" si="5"/>
        <v>0.47039999999999993</v>
      </c>
      <c r="N22" s="15">
        <f t="shared" si="6"/>
        <v>0.78400000000000003</v>
      </c>
      <c r="O22" s="15">
        <f t="shared" si="7"/>
        <v>1.1911647659070175</v>
      </c>
      <c r="P22" s="16"/>
      <c r="Q22" s="16">
        <v>6500</v>
      </c>
      <c r="R22" s="16">
        <f t="shared" si="8"/>
        <v>4076.8000000000006</v>
      </c>
    </row>
    <row r="23" spans="1:18" x14ac:dyDescent="0.25">
      <c r="A23" s="49" t="s">
        <v>59</v>
      </c>
      <c r="B23" s="43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6"/>
    </row>
    <row r="24" spans="1:18" x14ac:dyDescent="0.25">
      <c r="A24" s="13" t="s">
        <v>120</v>
      </c>
      <c r="B24" s="43">
        <v>0</v>
      </c>
      <c r="C24" s="14">
        <v>11.2</v>
      </c>
      <c r="D24" s="14">
        <f t="shared" si="0"/>
        <v>0</v>
      </c>
      <c r="E24" s="15">
        <v>0.65</v>
      </c>
      <c r="F24" s="15">
        <f t="shared" ref="F24:F26" si="11">TAN(ACOS(0.8))</f>
        <v>0.74999999999999978</v>
      </c>
      <c r="G24" s="15">
        <f t="shared" si="1"/>
        <v>0</v>
      </c>
      <c r="H24" s="15">
        <f t="shared" si="2"/>
        <v>0</v>
      </c>
      <c r="I24" s="15">
        <f t="shared" si="3"/>
        <v>0</v>
      </c>
      <c r="J24" s="15"/>
      <c r="K24" s="15">
        <v>1</v>
      </c>
      <c r="L24" s="15">
        <f t="shared" si="4"/>
        <v>0</v>
      </c>
      <c r="M24" s="15">
        <f t="shared" si="5"/>
        <v>0</v>
      </c>
      <c r="N24" s="15">
        <f t="shared" si="6"/>
        <v>0</v>
      </c>
      <c r="O24" s="15">
        <f t="shared" si="7"/>
        <v>0</v>
      </c>
      <c r="P24" s="16"/>
      <c r="Q24" s="16">
        <v>5500</v>
      </c>
      <c r="R24" s="16">
        <f t="shared" si="8"/>
        <v>0</v>
      </c>
    </row>
    <row r="25" spans="1:18" x14ac:dyDescent="0.25">
      <c r="A25" s="13" t="s">
        <v>121</v>
      </c>
      <c r="B25" s="43">
        <v>0</v>
      </c>
      <c r="C25" s="14">
        <v>30</v>
      </c>
      <c r="D25" s="14">
        <f t="shared" si="0"/>
        <v>0</v>
      </c>
      <c r="E25" s="15">
        <v>0.65</v>
      </c>
      <c r="F25" s="15">
        <f t="shared" si="11"/>
        <v>0.74999999999999978</v>
      </c>
      <c r="G25" s="15">
        <f t="shared" si="1"/>
        <v>0</v>
      </c>
      <c r="H25" s="15">
        <f t="shared" si="2"/>
        <v>0</v>
      </c>
      <c r="I25" s="15">
        <f t="shared" si="3"/>
        <v>0</v>
      </c>
      <c r="J25" s="15"/>
      <c r="K25" s="15">
        <v>1</v>
      </c>
      <c r="L25" s="15">
        <f t="shared" si="4"/>
        <v>0</v>
      </c>
      <c r="M25" s="15">
        <f t="shared" si="5"/>
        <v>0</v>
      </c>
      <c r="N25" s="15">
        <f t="shared" si="6"/>
        <v>0</v>
      </c>
      <c r="O25" s="15">
        <f t="shared" si="7"/>
        <v>0</v>
      </c>
      <c r="P25" s="16"/>
      <c r="Q25" s="16">
        <v>5500</v>
      </c>
      <c r="R25" s="16">
        <f t="shared" si="8"/>
        <v>0</v>
      </c>
    </row>
    <row r="26" spans="1:18" x14ac:dyDescent="0.25">
      <c r="A26" s="13" t="s">
        <v>122</v>
      </c>
      <c r="B26" s="43">
        <v>0</v>
      </c>
      <c r="C26" s="14">
        <v>18.8</v>
      </c>
      <c r="D26" s="14">
        <f t="shared" si="0"/>
        <v>0</v>
      </c>
      <c r="E26" s="15">
        <v>0.65</v>
      </c>
      <c r="F26" s="15">
        <f t="shared" si="11"/>
        <v>0.74999999999999978</v>
      </c>
      <c r="G26" s="15">
        <f t="shared" si="1"/>
        <v>0</v>
      </c>
      <c r="H26" s="15">
        <f t="shared" si="2"/>
        <v>0</v>
      </c>
      <c r="I26" s="15">
        <f t="shared" si="3"/>
        <v>0</v>
      </c>
      <c r="J26" s="15"/>
      <c r="K26" s="15">
        <v>1</v>
      </c>
      <c r="L26" s="15">
        <f t="shared" si="4"/>
        <v>0</v>
      </c>
      <c r="M26" s="15">
        <f t="shared" si="5"/>
        <v>0</v>
      </c>
      <c r="N26" s="15">
        <f t="shared" si="6"/>
        <v>0</v>
      </c>
      <c r="O26" s="15">
        <f t="shared" si="7"/>
        <v>0</v>
      </c>
      <c r="P26" s="16"/>
      <c r="Q26" s="16">
        <v>5500</v>
      </c>
      <c r="R26" s="16">
        <f t="shared" si="8"/>
        <v>0</v>
      </c>
    </row>
    <row r="27" spans="1:18" x14ac:dyDescent="0.25">
      <c r="A27" s="13" t="s">
        <v>123</v>
      </c>
      <c r="B27" s="43">
        <v>1</v>
      </c>
      <c r="C27" s="14">
        <v>1.1200000000000001</v>
      </c>
      <c r="D27" s="14">
        <f t="shared" si="0"/>
        <v>1.1200000000000001</v>
      </c>
      <c r="E27" s="15">
        <v>0.56000000000000005</v>
      </c>
      <c r="F27" s="15">
        <f>TAN(ACOS(0.8))</f>
        <v>0.74999999999999978</v>
      </c>
      <c r="G27" s="15">
        <f t="shared" si="1"/>
        <v>0.62720000000000009</v>
      </c>
      <c r="H27" s="15">
        <f t="shared" si="2"/>
        <v>0.47039999999999993</v>
      </c>
      <c r="I27" s="15">
        <f t="shared" si="3"/>
        <v>1.2544000000000002</v>
      </c>
      <c r="J27" s="15"/>
      <c r="K27" s="15">
        <v>1</v>
      </c>
      <c r="L27" s="15">
        <f t="shared" si="4"/>
        <v>0.62720000000000009</v>
      </c>
      <c r="M27" s="15">
        <f t="shared" si="5"/>
        <v>0.47039999999999993</v>
      </c>
      <c r="N27" s="15">
        <f t="shared" si="6"/>
        <v>0.78400000000000003</v>
      </c>
      <c r="O27" s="15">
        <f t="shared" si="7"/>
        <v>1.1911647659070175</v>
      </c>
      <c r="P27" s="16"/>
      <c r="Q27" s="16">
        <v>6500</v>
      </c>
      <c r="R27" s="16">
        <f t="shared" si="8"/>
        <v>4076.8000000000006</v>
      </c>
    </row>
    <row r="28" spans="1:18" x14ac:dyDescent="0.25">
      <c r="A28" s="49" t="s">
        <v>64</v>
      </c>
      <c r="B28" s="43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6"/>
    </row>
    <row r="29" spans="1:18" x14ac:dyDescent="0.25">
      <c r="A29" s="13" t="s">
        <v>124</v>
      </c>
      <c r="B29" s="43">
        <v>0</v>
      </c>
      <c r="C29" s="14">
        <v>75</v>
      </c>
      <c r="D29" s="14">
        <f t="shared" si="0"/>
        <v>0</v>
      </c>
      <c r="E29" s="15">
        <v>0.65</v>
      </c>
      <c r="F29" s="15">
        <f t="shared" ref="F29:F33" si="12">TAN(ACOS(0.8))</f>
        <v>0.74999999999999978</v>
      </c>
      <c r="G29" s="15">
        <f t="shared" si="1"/>
        <v>0</v>
      </c>
      <c r="H29" s="15">
        <f t="shared" si="2"/>
        <v>0</v>
      </c>
      <c r="I29" s="15">
        <f t="shared" si="3"/>
        <v>0</v>
      </c>
      <c r="J29" s="15"/>
      <c r="K29" s="15">
        <v>1</v>
      </c>
      <c r="L29" s="15">
        <f t="shared" si="4"/>
        <v>0</v>
      </c>
      <c r="M29" s="15">
        <f t="shared" si="5"/>
        <v>0</v>
      </c>
      <c r="N29" s="15">
        <f t="shared" si="6"/>
        <v>0</v>
      </c>
      <c r="O29" s="15">
        <f t="shared" si="7"/>
        <v>0</v>
      </c>
      <c r="P29" s="16"/>
      <c r="Q29" s="16">
        <v>5500</v>
      </c>
      <c r="R29" s="16">
        <f t="shared" si="8"/>
        <v>0</v>
      </c>
    </row>
    <row r="30" spans="1:18" x14ac:dyDescent="0.25">
      <c r="A30" s="13" t="s">
        <v>125</v>
      </c>
      <c r="B30" s="43">
        <v>0</v>
      </c>
      <c r="C30" s="14">
        <v>5.6</v>
      </c>
      <c r="D30" s="14">
        <f t="shared" si="0"/>
        <v>0</v>
      </c>
      <c r="E30" s="15">
        <v>0.65</v>
      </c>
      <c r="F30" s="15">
        <f t="shared" si="12"/>
        <v>0.74999999999999978</v>
      </c>
      <c r="G30" s="15">
        <f t="shared" si="1"/>
        <v>0</v>
      </c>
      <c r="H30" s="15">
        <f t="shared" si="2"/>
        <v>0</v>
      </c>
      <c r="I30" s="15">
        <f t="shared" si="3"/>
        <v>0</v>
      </c>
      <c r="J30" s="15"/>
      <c r="K30" s="15">
        <v>1</v>
      </c>
      <c r="L30" s="15">
        <f t="shared" si="4"/>
        <v>0</v>
      </c>
      <c r="M30" s="15">
        <f t="shared" si="5"/>
        <v>0</v>
      </c>
      <c r="N30" s="15">
        <f t="shared" si="6"/>
        <v>0</v>
      </c>
      <c r="O30" s="15">
        <f t="shared" si="7"/>
        <v>0</v>
      </c>
      <c r="P30" s="16"/>
      <c r="Q30" s="16">
        <v>5500</v>
      </c>
      <c r="R30" s="16">
        <f t="shared" si="8"/>
        <v>0</v>
      </c>
    </row>
    <row r="31" spans="1:18" x14ac:dyDescent="0.25">
      <c r="A31" s="13" t="s">
        <v>126</v>
      </c>
      <c r="B31" s="43">
        <v>0</v>
      </c>
      <c r="C31" s="14">
        <v>15</v>
      </c>
      <c r="D31" s="14">
        <f t="shared" si="0"/>
        <v>0</v>
      </c>
      <c r="E31" s="15">
        <v>0.65</v>
      </c>
      <c r="F31" s="15">
        <f t="shared" si="12"/>
        <v>0.74999999999999978</v>
      </c>
      <c r="G31" s="15">
        <f t="shared" si="1"/>
        <v>0</v>
      </c>
      <c r="H31" s="15">
        <f t="shared" si="2"/>
        <v>0</v>
      </c>
      <c r="I31" s="15">
        <f t="shared" si="3"/>
        <v>0</v>
      </c>
      <c r="J31" s="15"/>
      <c r="K31" s="15">
        <v>1</v>
      </c>
      <c r="L31" s="15">
        <f t="shared" si="4"/>
        <v>0</v>
      </c>
      <c r="M31" s="15">
        <f t="shared" si="5"/>
        <v>0</v>
      </c>
      <c r="N31" s="15">
        <f t="shared" si="6"/>
        <v>0</v>
      </c>
      <c r="O31" s="15">
        <f t="shared" si="7"/>
        <v>0</v>
      </c>
      <c r="P31" s="16"/>
      <c r="Q31" s="16">
        <v>5500</v>
      </c>
      <c r="R31" s="16">
        <f t="shared" si="8"/>
        <v>0</v>
      </c>
    </row>
    <row r="32" spans="1:18" x14ac:dyDescent="0.25">
      <c r="A32" s="13" t="s">
        <v>127</v>
      </c>
      <c r="B32" s="43">
        <v>0</v>
      </c>
      <c r="C32" s="14">
        <v>5.6</v>
      </c>
      <c r="D32" s="14">
        <f t="shared" si="0"/>
        <v>0</v>
      </c>
      <c r="E32" s="15">
        <v>0.65</v>
      </c>
      <c r="F32" s="15">
        <f t="shared" si="12"/>
        <v>0.74999999999999978</v>
      </c>
      <c r="G32" s="15">
        <f t="shared" si="1"/>
        <v>0</v>
      </c>
      <c r="H32" s="15">
        <f t="shared" si="2"/>
        <v>0</v>
      </c>
      <c r="I32" s="15">
        <f t="shared" si="3"/>
        <v>0</v>
      </c>
      <c r="J32" s="15"/>
      <c r="K32" s="15">
        <v>1</v>
      </c>
      <c r="L32" s="15">
        <f t="shared" si="4"/>
        <v>0</v>
      </c>
      <c r="M32" s="15">
        <f t="shared" si="5"/>
        <v>0</v>
      </c>
      <c r="N32" s="15">
        <f t="shared" si="6"/>
        <v>0</v>
      </c>
      <c r="O32" s="15">
        <f t="shared" si="7"/>
        <v>0</v>
      </c>
      <c r="P32" s="16"/>
      <c r="Q32" s="16">
        <v>5500</v>
      </c>
      <c r="R32" s="16">
        <f t="shared" si="8"/>
        <v>0</v>
      </c>
    </row>
    <row r="33" spans="1:18" x14ac:dyDescent="0.25">
      <c r="A33" s="13" t="s">
        <v>128</v>
      </c>
      <c r="B33" s="43">
        <v>0</v>
      </c>
      <c r="C33" s="14">
        <v>7.5</v>
      </c>
      <c r="D33" s="14">
        <f t="shared" si="0"/>
        <v>0</v>
      </c>
      <c r="E33" s="15">
        <v>0.65</v>
      </c>
      <c r="F33" s="15">
        <f t="shared" si="12"/>
        <v>0.74999999999999978</v>
      </c>
      <c r="G33" s="15">
        <f t="shared" si="1"/>
        <v>0</v>
      </c>
      <c r="H33" s="15">
        <f t="shared" si="2"/>
        <v>0</v>
      </c>
      <c r="I33" s="15">
        <f t="shared" si="3"/>
        <v>0</v>
      </c>
      <c r="J33" s="15"/>
      <c r="K33" s="15">
        <v>1</v>
      </c>
      <c r="L33" s="15">
        <f t="shared" si="4"/>
        <v>0</v>
      </c>
      <c r="M33" s="15">
        <f t="shared" si="5"/>
        <v>0</v>
      </c>
      <c r="N33" s="15">
        <f t="shared" si="6"/>
        <v>0</v>
      </c>
      <c r="O33" s="15">
        <f t="shared" si="7"/>
        <v>0</v>
      </c>
      <c r="P33" s="16"/>
      <c r="Q33" s="16">
        <v>5500</v>
      </c>
      <c r="R33" s="16">
        <f t="shared" si="8"/>
        <v>0</v>
      </c>
    </row>
    <row r="34" spans="1:18" x14ac:dyDescent="0.25">
      <c r="A34" s="13" t="s">
        <v>129</v>
      </c>
      <c r="B34" s="43">
        <v>1</v>
      </c>
      <c r="C34" s="14">
        <v>1.1200000000000001</v>
      </c>
      <c r="D34" s="14">
        <f t="shared" si="0"/>
        <v>1.1200000000000001</v>
      </c>
      <c r="E34" s="15">
        <v>0.56000000000000005</v>
      </c>
      <c r="F34" s="15">
        <f>TAN(ACOS(0.8))</f>
        <v>0.74999999999999978</v>
      </c>
      <c r="G34" s="15">
        <f t="shared" si="1"/>
        <v>0.62720000000000009</v>
      </c>
      <c r="H34" s="15">
        <f t="shared" si="2"/>
        <v>0.47039999999999993</v>
      </c>
      <c r="I34" s="15">
        <f t="shared" si="3"/>
        <v>1.2544000000000002</v>
      </c>
      <c r="J34" s="15"/>
      <c r="K34" s="15">
        <v>1</v>
      </c>
      <c r="L34" s="15">
        <f t="shared" si="4"/>
        <v>0.62720000000000009</v>
      </c>
      <c r="M34" s="15">
        <f t="shared" si="5"/>
        <v>0.47039999999999993</v>
      </c>
      <c r="N34" s="15">
        <f t="shared" si="6"/>
        <v>0.78400000000000003</v>
      </c>
      <c r="O34" s="15">
        <f t="shared" si="7"/>
        <v>1.1911647659070175</v>
      </c>
      <c r="P34" s="16"/>
      <c r="Q34" s="16">
        <v>6500</v>
      </c>
      <c r="R34" s="16">
        <f t="shared" si="8"/>
        <v>4076.8000000000006</v>
      </c>
    </row>
    <row r="35" spans="1:18" x14ac:dyDescent="0.25">
      <c r="A35" s="49" t="s">
        <v>71</v>
      </c>
      <c r="B35" s="43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6"/>
    </row>
    <row r="36" spans="1:18" x14ac:dyDescent="0.25">
      <c r="A36" s="13" t="s">
        <v>130</v>
      </c>
      <c r="B36" s="43">
        <v>0</v>
      </c>
      <c r="C36" s="14">
        <v>224</v>
      </c>
      <c r="D36" s="14">
        <f t="shared" si="0"/>
        <v>0</v>
      </c>
      <c r="E36" s="15">
        <v>0.7</v>
      </c>
      <c r="F36" s="15">
        <f>TAN(ACOS(0.8))</f>
        <v>0.74999999999999978</v>
      </c>
      <c r="G36" s="15">
        <f t="shared" si="1"/>
        <v>0</v>
      </c>
      <c r="H36" s="15">
        <f t="shared" si="2"/>
        <v>0</v>
      </c>
      <c r="I36" s="15">
        <f t="shared" si="3"/>
        <v>0</v>
      </c>
      <c r="J36" s="15"/>
      <c r="K36" s="15">
        <v>1</v>
      </c>
      <c r="L36" s="15">
        <f t="shared" si="4"/>
        <v>0</v>
      </c>
      <c r="M36" s="15">
        <f t="shared" si="5"/>
        <v>0</v>
      </c>
      <c r="N36" s="15">
        <f t="shared" si="6"/>
        <v>0</v>
      </c>
      <c r="O36" s="15">
        <f t="shared" si="7"/>
        <v>0</v>
      </c>
      <c r="P36" s="16"/>
      <c r="Q36" s="16">
        <v>6500</v>
      </c>
      <c r="R36" s="16">
        <f t="shared" si="8"/>
        <v>0</v>
      </c>
    </row>
    <row r="37" spans="1:18" x14ac:dyDescent="0.25">
      <c r="A37" s="13" t="s">
        <v>88</v>
      </c>
      <c r="B37" s="43">
        <v>1</v>
      </c>
      <c r="C37" s="14">
        <v>1.5</v>
      </c>
      <c r="D37" s="14">
        <f t="shared" si="0"/>
        <v>1.5</v>
      </c>
      <c r="E37" s="15">
        <v>0.65</v>
      </c>
      <c r="F37" s="15">
        <f t="shared" ref="F37" si="13">TAN(ACOS(0.8))</f>
        <v>0.74999999999999978</v>
      </c>
      <c r="G37" s="15">
        <f t="shared" si="1"/>
        <v>0.97500000000000009</v>
      </c>
      <c r="H37" s="15">
        <f t="shared" si="2"/>
        <v>0.73124999999999984</v>
      </c>
      <c r="I37" s="15">
        <f t="shared" si="3"/>
        <v>2.25</v>
      </c>
      <c r="J37" s="15"/>
      <c r="K37" s="15">
        <v>1</v>
      </c>
      <c r="L37" s="15">
        <f t="shared" si="4"/>
        <v>0.97500000000000009</v>
      </c>
      <c r="M37" s="15">
        <f t="shared" si="5"/>
        <v>0.73124999999999984</v>
      </c>
      <c r="N37" s="15">
        <f t="shared" si="6"/>
        <v>1.21875</v>
      </c>
      <c r="O37" s="15">
        <f t="shared" si="7"/>
        <v>1.8516990541443592</v>
      </c>
      <c r="P37" s="16"/>
      <c r="Q37" s="16">
        <v>5500</v>
      </c>
      <c r="R37" s="16">
        <f t="shared" si="8"/>
        <v>5362.5000000000009</v>
      </c>
    </row>
    <row r="38" spans="1:18" x14ac:dyDescent="0.25">
      <c r="A38" s="13" t="s">
        <v>89</v>
      </c>
      <c r="B38" s="43">
        <v>1</v>
      </c>
      <c r="C38" s="14">
        <v>1.5</v>
      </c>
      <c r="D38" s="14">
        <f t="shared" si="0"/>
        <v>1.5</v>
      </c>
      <c r="E38" s="15">
        <v>0.56000000000000005</v>
      </c>
      <c r="F38" s="15">
        <f>TAN(ACOS(0.8))</f>
        <v>0.74999999999999978</v>
      </c>
      <c r="G38" s="15">
        <f t="shared" si="1"/>
        <v>0.84000000000000008</v>
      </c>
      <c r="H38" s="15">
        <f t="shared" si="2"/>
        <v>0.62999999999999989</v>
      </c>
      <c r="I38" s="15">
        <f t="shared" si="3"/>
        <v>2.25</v>
      </c>
      <c r="J38" s="15"/>
      <c r="K38" s="15">
        <v>1</v>
      </c>
      <c r="L38" s="15">
        <f t="shared" si="4"/>
        <v>0.84000000000000008</v>
      </c>
      <c r="M38" s="15">
        <f t="shared" si="5"/>
        <v>0.62999999999999989</v>
      </c>
      <c r="N38" s="15">
        <f t="shared" si="6"/>
        <v>1.05</v>
      </c>
      <c r="O38" s="15">
        <f t="shared" si="7"/>
        <v>1.5953099543397555</v>
      </c>
      <c r="P38" s="16"/>
      <c r="Q38" s="16">
        <v>6500</v>
      </c>
      <c r="R38" s="16">
        <f t="shared" si="8"/>
        <v>5460.0000000000009</v>
      </c>
    </row>
    <row r="39" spans="1:18" x14ac:dyDescent="0.25">
      <c r="A39" s="13" t="s">
        <v>131</v>
      </c>
      <c r="B39" s="43">
        <v>1</v>
      </c>
      <c r="C39" s="14">
        <v>1.1200000000000001</v>
      </c>
      <c r="D39" s="14">
        <f t="shared" si="0"/>
        <v>1.1200000000000001</v>
      </c>
      <c r="E39" s="15">
        <v>0.56000000000000005</v>
      </c>
      <c r="F39" s="15">
        <f>TAN(ACOS(0.8))</f>
        <v>0.74999999999999978</v>
      </c>
      <c r="G39" s="15">
        <f t="shared" si="1"/>
        <v>0.62720000000000009</v>
      </c>
      <c r="H39" s="15">
        <f t="shared" si="2"/>
        <v>0.47039999999999993</v>
      </c>
      <c r="I39" s="15">
        <f t="shared" si="3"/>
        <v>1.2544000000000002</v>
      </c>
      <c r="J39" s="15"/>
      <c r="K39" s="15">
        <v>1</v>
      </c>
      <c r="L39" s="15">
        <f t="shared" si="4"/>
        <v>0.62720000000000009</v>
      </c>
      <c r="M39" s="15">
        <f t="shared" si="5"/>
        <v>0.47039999999999993</v>
      </c>
      <c r="N39" s="15">
        <f t="shared" si="6"/>
        <v>0.78400000000000003</v>
      </c>
      <c r="O39" s="15">
        <f t="shared" si="7"/>
        <v>1.1911647659070175</v>
      </c>
      <c r="P39" s="16"/>
      <c r="Q39" s="16">
        <v>6500</v>
      </c>
      <c r="R39" s="16">
        <f t="shared" si="8"/>
        <v>4076.8000000000006</v>
      </c>
    </row>
    <row r="40" spans="1:18" x14ac:dyDescent="0.25">
      <c r="A40" s="49" t="s">
        <v>76</v>
      </c>
      <c r="B40" s="43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6"/>
    </row>
    <row r="41" spans="1:18" x14ac:dyDescent="0.25">
      <c r="A41" s="13" t="s">
        <v>132</v>
      </c>
      <c r="B41" s="43">
        <v>0</v>
      </c>
      <c r="C41" s="14">
        <v>30</v>
      </c>
      <c r="D41" s="14">
        <f t="shared" si="0"/>
        <v>0</v>
      </c>
      <c r="E41" s="15">
        <v>0.65</v>
      </c>
      <c r="F41" s="15">
        <f t="shared" ref="F41:F43" si="14">TAN(ACOS(0.8))</f>
        <v>0.74999999999999978</v>
      </c>
      <c r="G41" s="15">
        <f t="shared" si="1"/>
        <v>0</v>
      </c>
      <c r="H41" s="15">
        <f t="shared" si="2"/>
        <v>0</v>
      </c>
      <c r="I41" s="15">
        <f t="shared" si="3"/>
        <v>0</v>
      </c>
      <c r="J41" s="15"/>
      <c r="K41" s="15">
        <v>1</v>
      </c>
      <c r="L41" s="15">
        <f t="shared" si="4"/>
        <v>0</v>
      </c>
      <c r="M41" s="15">
        <f t="shared" si="5"/>
        <v>0</v>
      </c>
      <c r="N41" s="15">
        <f t="shared" si="6"/>
        <v>0</v>
      </c>
      <c r="O41" s="15">
        <f t="shared" si="7"/>
        <v>0</v>
      </c>
      <c r="P41" s="16"/>
      <c r="Q41" s="16">
        <v>5500</v>
      </c>
      <c r="R41" s="16">
        <f t="shared" si="8"/>
        <v>0</v>
      </c>
    </row>
    <row r="42" spans="1:18" x14ac:dyDescent="0.25">
      <c r="A42" s="13" t="s">
        <v>133</v>
      </c>
      <c r="B42" s="43">
        <v>0</v>
      </c>
      <c r="C42" s="14">
        <v>7.5</v>
      </c>
      <c r="D42" s="14">
        <f t="shared" si="0"/>
        <v>0</v>
      </c>
      <c r="E42" s="15">
        <v>0.65</v>
      </c>
      <c r="F42" s="15">
        <f t="shared" si="14"/>
        <v>0.74999999999999978</v>
      </c>
      <c r="G42" s="15">
        <f t="shared" si="1"/>
        <v>0</v>
      </c>
      <c r="H42" s="15">
        <f t="shared" si="2"/>
        <v>0</v>
      </c>
      <c r="I42" s="15">
        <f t="shared" si="3"/>
        <v>0</v>
      </c>
      <c r="J42" s="15"/>
      <c r="K42" s="15">
        <v>1</v>
      </c>
      <c r="L42" s="15">
        <f t="shared" si="4"/>
        <v>0</v>
      </c>
      <c r="M42" s="15">
        <f t="shared" si="5"/>
        <v>0</v>
      </c>
      <c r="N42" s="15">
        <f t="shared" si="6"/>
        <v>0</v>
      </c>
      <c r="O42" s="15">
        <f t="shared" si="7"/>
        <v>0</v>
      </c>
      <c r="P42" s="16"/>
      <c r="Q42" s="16">
        <v>5500</v>
      </c>
      <c r="R42" s="16">
        <f t="shared" si="8"/>
        <v>0</v>
      </c>
    </row>
    <row r="43" spans="1:18" x14ac:dyDescent="0.25">
      <c r="A43" s="13" t="s">
        <v>134</v>
      </c>
      <c r="B43" s="43">
        <v>0</v>
      </c>
      <c r="C43" s="14">
        <v>18.8</v>
      </c>
      <c r="D43" s="14">
        <f t="shared" si="0"/>
        <v>0</v>
      </c>
      <c r="E43" s="15">
        <v>0.65</v>
      </c>
      <c r="F43" s="15">
        <f t="shared" si="14"/>
        <v>0.74999999999999978</v>
      </c>
      <c r="G43" s="15">
        <f t="shared" si="1"/>
        <v>0</v>
      </c>
      <c r="H43" s="15">
        <f t="shared" si="2"/>
        <v>0</v>
      </c>
      <c r="I43" s="15">
        <f t="shared" si="3"/>
        <v>0</v>
      </c>
      <c r="J43" s="15"/>
      <c r="K43" s="15">
        <v>1</v>
      </c>
      <c r="L43" s="15">
        <f t="shared" si="4"/>
        <v>0</v>
      </c>
      <c r="M43" s="15">
        <f t="shared" si="5"/>
        <v>0</v>
      </c>
      <c r="N43" s="15">
        <f t="shared" si="6"/>
        <v>0</v>
      </c>
      <c r="O43" s="15">
        <f t="shared" si="7"/>
        <v>0</v>
      </c>
      <c r="P43" s="16"/>
      <c r="Q43" s="16">
        <v>5500</v>
      </c>
      <c r="R43" s="16">
        <f t="shared" si="8"/>
        <v>0</v>
      </c>
    </row>
    <row r="44" spans="1:18" x14ac:dyDescent="0.25">
      <c r="A44" s="13" t="s">
        <v>135</v>
      </c>
      <c r="B44" s="66">
        <v>1</v>
      </c>
      <c r="C44" s="14">
        <v>1.1200000000000001</v>
      </c>
      <c r="D44" s="14">
        <f t="shared" si="0"/>
        <v>1.1200000000000001</v>
      </c>
      <c r="E44" s="15">
        <v>0.56000000000000005</v>
      </c>
      <c r="F44" s="15">
        <f>TAN(ACOS(0.8))</f>
        <v>0.74999999999999978</v>
      </c>
      <c r="G44" s="15">
        <f t="shared" si="1"/>
        <v>0.62720000000000009</v>
      </c>
      <c r="H44" s="15">
        <f t="shared" si="2"/>
        <v>0.47039999999999993</v>
      </c>
      <c r="I44" s="15">
        <f t="shared" si="3"/>
        <v>1.2544000000000002</v>
      </c>
      <c r="J44" s="15"/>
      <c r="K44" s="15">
        <v>1</v>
      </c>
      <c r="L44" s="15">
        <f t="shared" si="4"/>
        <v>0.62720000000000009</v>
      </c>
      <c r="M44" s="15">
        <f t="shared" si="5"/>
        <v>0.47039999999999993</v>
      </c>
      <c r="N44" s="15">
        <f t="shared" si="6"/>
        <v>0.78400000000000003</v>
      </c>
      <c r="O44" s="15">
        <f t="shared" si="7"/>
        <v>1.1911647659070175</v>
      </c>
      <c r="P44" s="16"/>
      <c r="Q44" s="16">
        <v>6500</v>
      </c>
      <c r="R44" s="16">
        <f t="shared" si="8"/>
        <v>4076.8000000000006</v>
      </c>
    </row>
    <row r="45" spans="1:18" x14ac:dyDescent="0.25">
      <c r="A45" s="49" t="s">
        <v>204</v>
      </c>
      <c r="B45" s="66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6"/>
    </row>
    <row r="46" spans="1:18" x14ac:dyDescent="0.25">
      <c r="A46" s="77" t="s">
        <v>215</v>
      </c>
      <c r="B46" s="66">
        <v>1</v>
      </c>
      <c r="C46" s="78">
        <v>15</v>
      </c>
      <c r="D46" s="14">
        <f t="shared" ref="D46:D48" si="15">B46*C46</f>
        <v>15</v>
      </c>
      <c r="E46" s="15">
        <v>0.56000000000000005</v>
      </c>
      <c r="F46" s="15">
        <f>TAN(ACOS(0.8))</f>
        <v>0.74999999999999978</v>
      </c>
      <c r="G46" s="15">
        <f t="shared" ref="G46:G48" si="16">D46*E46</f>
        <v>8.4</v>
      </c>
      <c r="H46" s="15">
        <f t="shared" ref="H46:H48" si="17">G46*F46</f>
        <v>6.299999999999998</v>
      </c>
      <c r="I46" s="15">
        <f t="shared" ref="I46:I48" si="18">B46*POWER(C46,2)</f>
        <v>225</v>
      </c>
      <c r="J46" s="15"/>
      <c r="K46" s="15">
        <v>1</v>
      </c>
      <c r="L46" s="15">
        <f t="shared" ref="L46:L48" si="19">K46*G46</f>
        <v>8.4</v>
      </c>
      <c r="M46" s="15">
        <f t="shared" ref="M46:M48" si="20">1*H46</f>
        <v>6.299999999999998</v>
      </c>
      <c r="N46" s="15">
        <f t="shared" ref="N46:N48" si="21">SQRT(POWER(L46,2)+POWER(M46,2))</f>
        <v>10.499999999999998</v>
      </c>
      <c r="O46" s="15">
        <f t="shared" ref="O46:O48" si="22">N46*1000/(380*SQRT(3))</f>
        <v>15.953099543397553</v>
      </c>
      <c r="P46" s="16"/>
      <c r="Q46" s="16">
        <v>6500</v>
      </c>
      <c r="R46" s="16">
        <f t="shared" ref="R46:R48" si="23">L46*Q46</f>
        <v>54600</v>
      </c>
    </row>
    <row r="47" spans="1:18" x14ac:dyDescent="0.25">
      <c r="A47" s="75" t="s">
        <v>216</v>
      </c>
      <c r="B47" s="66">
        <v>1</v>
      </c>
      <c r="C47" s="79">
        <v>11.2</v>
      </c>
      <c r="D47" s="14">
        <f t="shared" si="15"/>
        <v>11.2</v>
      </c>
      <c r="E47" s="15">
        <v>0.56000000000000005</v>
      </c>
      <c r="F47" s="15">
        <f>TAN(ACOS(0.8))</f>
        <v>0.74999999999999978</v>
      </c>
      <c r="G47" s="15">
        <f t="shared" si="16"/>
        <v>6.2720000000000002</v>
      </c>
      <c r="H47" s="15">
        <f t="shared" si="17"/>
        <v>4.7039999999999988</v>
      </c>
      <c r="I47" s="15">
        <f t="shared" si="18"/>
        <v>125.43999999999998</v>
      </c>
      <c r="J47" s="15"/>
      <c r="K47" s="15">
        <v>1</v>
      </c>
      <c r="L47" s="15">
        <f t="shared" si="19"/>
        <v>6.2720000000000002</v>
      </c>
      <c r="M47" s="15">
        <f t="shared" si="20"/>
        <v>4.7039999999999988</v>
      </c>
      <c r="N47" s="15">
        <f t="shared" si="21"/>
        <v>7.84</v>
      </c>
      <c r="O47" s="15">
        <f t="shared" si="22"/>
        <v>11.911647659070175</v>
      </c>
      <c r="P47" s="16"/>
      <c r="Q47" s="16">
        <v>6500</v>
      </c>
      <c r="R47" s="16">
        <f t="shared" si="23"/>
        <v>40768</v>
      </c>
    </row>
    <row r="48" spans="1:18" x14ac:dyDescent="0.25">
      <c r="A48" s="75" t="s">
        <v>217</v>
      </c>
      <c r="B48" s="66">
        <v>1</v>
      </c>
      <c r="C48" s="79">
        <v>0.25</v>
      </c>
      <c r="D48" s="14">
        <f t="shared" si="15"/>
        <v>0.25</v>
      </c>
      <c r="E48" s="15">
        <v>0.65</v>
      </c>
      <c r="F48" s="15">
        <f t="shared" ref="F48" si="24">TAN(ACOS(0.8))</f>
        <v>0.74999999999999978</v>
      </c>
      <c r="G48" s="15">
        <f t="shared" si="16"/>
        <v>0.16250000000000001</v>
      </c>
      <c r="H48" s="15">
        <f t="shared" si="17"/>
        <v>0.12187499999999997</v>
      </c>
      <c r="I48" s="15">
        <f t="shared" si="18"/>
        <v>6.25E-2</v>
      </c>
      <c r="J48" s="15"/>
      <c r="K48" s="15">
        <v>1</v>
      </c>
      <c r="L48" s="15">
        <f t="shared" si="19"/>
        <v>0.16250000000000001</v>
      </c>
      <c r="M48" s="15">
        <f t="shared" si="20"/>
        <v>0.12187499999999997</v>
      </c>
      <c r="N48" s="15">
        <f t="shared" si="21"/>
        <v>0.20312499999999997</v>
      </c>
      <c r="O48" s="15">
        <f t="shared" si="22"/>
        <v>0.30861650902405979</v>
      </c>
      <c r="P48" s="16"/>
      <c r="Q48" s="16">
        <v>5500</v>
      </c>
      <c r="R48" s="16">
        <f t="shared" si="23"/>
        <v>893.75</v>
      </c>
    </row>
    <row r="49" spans="1:18" x14ac:dyDescent="0.25">
      <c r="A49" s="75" t="s">
        <v>210</v>
      </c>
      <c r="B49" s="66">
        <v>1</v>
      </c>
      <c r="C49" s="83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6"/>
    </row>
    <row r="50" spans="1:18" x14ac:dyDescent="0.25">
      <c r="A50" s="75" t="s">
        <v>211</v>
      </c>
      <c r="B50" s="66">
        <v>1</v>
      </c>
      <c r="C50" s="79">
        <v>30</v>
      </c>
      <c r="D50" s="14">
        <f>B50*C50</f>
        <v>30</v>
      </c>
      <c r="E50" s="15">
        <v>0.56000000000000005</v>
      </c>
      <c r="F50" s="15">
        <f>TAN(ACOS(0.8))</f>
        <v>0.74999999999999978</v>
      </c>
      <c r="G50" s="15">
        <f>D50*E50</f>
        <v>16.8</v>
      </c>
      <c r="H50" s="15">
        <f>G50*F50</f>
        <v>12.599999999999996</v>
      </c>
      <c r="I50" s="15">
        <f>B50*POWER(C50,2)</f>
        <v>900</v>
      </c>
      <c r="J50" s="15"/>
      <c r="K50" s="15">
        <v>1</v>
      </c>
      <c r="L50" s="15">
        <f t="shared" ref="L50:L55" si="25">K50*G50</f>
        <v>16.8</v>
      </c>
      <c r="M50" s="15">
        <f t="shared" ref="M50:M55" si="26">1*H50</f>
        <v>12.599999999999996</v>
      </c>
      <c r="N50" s="15">
        <f t="shared" ref="N50:N55" si="27">SQRT(POWER(L50,2)+POWER(M50,2))</f>
        <v>20.999999999999996</v>
      </c>
      <c r="O50" s="15">
        <f t="shared" ref="O50:O55" si="28">N50*1000/(380*SQRT(3))</f>
        <v>31.906199086795105</v>
      </c>
      <c r="P50" s="16"/>
      <c r="Q50" s="16">
        <v>6500</v>
      </c>
      <c r="R50" s="16">
        <f>L50*Q50</f>
        <v>109200</v>
      </c>
    </row>
    <row r="51" spans="1:18" x14ac:dyDescent="0.25">
      <c r="A51" s="75" t="s">
        <v>212</v>
      </c>
      <c r="B51" s="66">
        <v>1</v>
      </c>
      <c r="C51" s="79">
        <v>25</v>
      </c>
      <c r="D51" s="14">
        <f>B51*C51</f>
        <v>25</v>
      </c>
      <c r="E51" s="15">
        <v>0.56000000000000005</v>
      </c>
      <c r="F51" s="15">
        <f>TAN(ACOS(0.8))</f>
        <v>0.74999999999999978</v>
      </c>
      <c r="G51" s="15">
        <f>D51*E51</f>
        <v>14.000000000000002</v>
      </c>
      <c r="H51" s="15">
        <f>G51*F51</f>
        <v>10.499999999999998</v>
      </c>
      <c r="I51" s="15">
        <f>B51*POWER(C51,2)</f>
        <v>625</v>
      </c>
      <c r="J51" s="15"/>
      <c r="K51" s="15">
        <v>1</v>
      </c>
      <c r="L51" s="15">
        <f t="shared" si="25"/>
        <v>14.000000000000002</v>
      </c>
      <c r="M51" s="15">
        <f t="shared" si="26"/>
        <v>10.499999999999998</v>
      </c>
      <c r="N51" s="15">
        <f t="shared" si="27"/>
        <v>17.5</v>
      </c>
      <c r="O51" s="15">
        <f t="shared" si="28"/>
        <v>26.588499238995926</v>
      </c>
      <c r="P51" s="16"/>
      <c r="Q51" s="16">
        <v>6500</v>
      </c>
      <c r="R51" s="16">
        <f>L51*Q51</f>
        <v>91000.000000000015</v>
      </c>
    </row>
    <row r="52" spans="1:18" x14ac:dyDescent="0.25">
      <c r="A52" s="75" t="s">
        <v>213</v>
      </c>
      <c r="B52" s="66">
        <v>1</v>
      </c>
      <c r="C52" s="79">
        <v>15</v>
      </c>
      <c r="D52" s="14">
        <f>B52*C52</f>
        <v>15</v>
      </c>
      <c r="E52" s="15">
        <v>0.62</v>
      </c>
      <c r="F52" s="15">
        <f>TAN(ACOS(0.98))</f>
        <v>0.20305866063400418</v>
      </c>
      <c r="G52" s="15">
        <f>D52*E52</f>
        <v>9.3000000000000007</v>
      </c>
      <c r="H52" s="15">
        <f>G52*F52</f>
        <v>1.8884455438962391</v>
      </c>
      <c r="I52" s="15">
        <f>B52*POWER(C52,2)</f>
        <v>225</v>
      </c>
      <c r="J52" s="15"/>
      <c r="K52" s="15">
        <v>1</v>
      </c>
      <c r="L52" s="15">
        <f t="shared" si="25"/>
        <v>9.3000000000000007</v>
      </c>
      <c r="M52" s="15">
        <f t="shared" si="26"/>
        <v>1.8884455438962391</v>
      </c>
      <c r="N52" s="15">
        <f t="shared" si="27"/>
        <v>9.4897959183673475</v>
      </c>
      <c r="O52" s="15">
        <f t="shared" si="28"/>
        <v>14.418253231642108</v>
      </c>
      <c r="P52" s="16"/>
      <c r="Q52" s="16">
        <v>6500</v>
      </c>
      <c r="R52" s="16">
        <f>L52*Q52</f>
        <v>60450.000000000007</v>
      </c>
    </row>
    <row r="53" spans="1:18" x14ac:dyDescent="0.25">
      <c r="A53" s="75" t="s">
        <v>214</v>
      </c>
      <c r="B53" s="66">
        <v>1</v>
      </c>
      <c r="C53" s="79">
        <v>10</v>
      </c>
      <c r="D53" s="14">
        <f>B53*C53</f>
        <v>10</v>
      </c>
      <c r="E53" s="15">
        <v>0.33</v>
      </c>
      <c r="F53" s="15">
        <f>TAN(ACOS(0.95))</f>
        <v>0.32868410517886321</v>
      </c>
      <c r="G53" s="15">
        <f>D53*E53</f>
        <v>3.3000000000000003</v>
      </c>
      <c r="H53" s="15">
        <f>G53*F53</f>
        <v>1.0846575470902486</v>
      </c>
      <c r="I53" s="15">
        <f>B53*POWER(C53,2)</f>
        <v>100</v>
      </c>
      <c r="J53" s="15"/>
      <c r="K53" s="15">
        <v>1</v>
      </c>
      <c r="L53" s="15">
        <f t="shared" si="25"/>
        <v>3.3000000000000003</v>
      </c>
      <c r="M53" s="15">
        <f t="shared" si="26"/>
        <v>1.0846575470902486</v>
      </c>
      <c r="N53" s="15">
        <f t="shared" si="27"/>
        <v>3.4736842105263164</v>
      </c>
      <c r="O53" s="15">
        <f t="shared" si="28"/>
        <v>5.2777171421766358</v>
      </c>
      <c r="P53" s="16"/>
      <c r="Q53" s="16">
        <v>6500</v>
      </c>
      <c r="R53" s="16">
        <f>L53*Q53</f>
        <v>21450</v>
      </c>
    </row>
    <row r="54" spans="1:18" ht="15.75" thickBot="1" x14ac:dyDescent="0.3">
      <c r="A54" s="82" t="s">
        <v>214</v>
      </c>
      <c r="B54" s="69">
        <v>1</v>
      </c>
      <c r="C54" s="80">
        <v>25</v>
      </c>
      <c r="D54" s="73">
        <f>B54*C54</f>
        <v>25</v>
      </c>
      <c r="E54" s="33">
        <v>0.33</v>
      </c>
      <c r="F54" s="33">
        <f>TAN(ACOS(0.95))</f>
        <v>0.32868410517886321</v>
      </c>
      <c r="G54" s="15">
        <f>D54*E54</f>
        <v>8.25</v>
      </c>
      <c r="H54" s="15">
        <f>G54*F54</f>
        <v>2.7116438677256216</v>
      </c>
      <c r="I54" s="15">
        <f>B54*POWER(C54,2)</f>
        <v>625</v>
      </c>
      <c r="J54" s="15"/>
      <c r="K54" s="15">
        <v>1</v>
      </c>
      <c r="L54" s="15">
        <f t="shared" si="25"/>
        <v>8.25</v>
      </c>
      <c r="M54" s="15">
        <f t="shared" si="26"/>
        <v>2.7116438677256216</v>
      </c>
      <c r="N54" s="15">
        <f t="shared" si="27"/>
        <v>8.6842105263157894</v>
      </c>
      <c r="O54" s="15">
        <f t="shared" si="28"/>
        <v>13.194292855441589</v>
      </c>
      <c r="P54" s="16"/>
      <c r="Q54" s="16">
        <v>6500</v>
      </c>
      <c r="R54" s="16">
        <f>L54*Q54</f>
        <v>53625</v>
      </c>
    </row>
    <row r="55" spans="1:18" ht="15.75" thickBot="1" x14ac:dyDescent="0.3">
      <c r="A55" s="17" t="s">
        <v>34</v>
      </c>
      <c r="B55" s="6">
        <f>SUM(B9:B54)</f>
        <v>19</v>
      </c>
      <c r="C55" s="18"/>
      <c r="D55" s="18">
        <f>SUM(D9:D54)</f>
        <v>145.25</v>
      </c>
      <c r="E55" s="18">
        <f>G55/D55</f>
        <v>0.51415146299483649</v>
      </c>
      <c r="F55" s="18"/>
      <c r="G55" s="18">
        <f>SUM(G9:G54)</f>
        <v>74.680499999999995</v>
      </c>
      <c r="H55" s="18">
        <f>SUM(H9:H54)</f>
        <v>46.057621958712097</v>
      </c>
      <c r="I55" s="18">
        <f>SUM(I9:I54)</f>
        <v>2845.6144999999997</v>
      </c>
      <c r="J55" s="18">
        <f>POWER(D55,2)/I55</f>
        <v>7.4140620593548432</v>
      </c>
      <c r="K55" s="18">
        <v>0.93</v>
      </c>
      <c r="L55" s="18">
        <f t="shared" si="25"/>
        <v>69.452865000000003</v>
      </c>
      <c r="M55" s="18">
        <f t="shared" si="26"/>
        <v>46.057621958712097</v>
      </c>
      <c r="N55" s="18">
        <f t="shared" si="27"/>
        <v>83.336696581997202</v>
      </c>
      <c r="O55" s="18">
        <f t="shared" si="28"/>
        <v>126.61701106576382</v>
      </c>
      <c r="P55" s="19"/>
      <c r="Q55" s="19"/>
      <c r="R55" s="20">
        <f>SUM(R9:R54)/1000</f>
        <v>482.85575</v>
      </c>
    </row>
    <row r="56" spans="1:18" ht="21" x14ac:dyDescent="0.35">
      <c r="D56" s="1"/>
      <c r="E56" s="2"/>
      <c r="F56" s="2"/>
      <c r="G56" s="2"/>
      <c r="H56" s="2"/>
      <c r="I56" s="2"/>
      <c r="J56" s="2"/>
      <c r="K56" s="2"/>
      <c r="L56" s="1"/>
      <c r="M56" s="2"/>
      <c r="N56" s="1"/>
      <c r="O56" s="1"/>
    </row>
    <row r="57" spans="1:18" x14ac:dyDescent="0.25">
      <c r="A57" t="s">
        <v>33</v>
      </c>
    </row>
    <row r="58" spans="1:18" ht="15.75" thickBot="1" x14ac:dyDescent="0.3">
      <c r="D58" s="4"/>
      <c r="E58" s="4"/>
      <c r="F58" s="4"/>
      <c r="G58" s="4"/>
    </row>
    <row r="59" spans="1:18" ht="30.75" thickBot="1" x14ac:dyDescent="0.3">
      <c r="A59" s="44" t="s">
        <v>24</v>
      </c>
      <c r="B59" s="126" t="s">
        <v>220</v>
      </c>
      <c r="C59" s="127"/>
      <c r="D59" s="44" t="s">
        <v>26</v>
      </c>
      <c r="E59" s="44" t="s">
        <v>27</v>
      </c>
      <c r="F59" s="44" t="s">
        <v>25</v>
      </c>
      <c r="G59" s="126" t="s">
        <v>28</v>
      </c>
      <c r="H59" s="128"/>
      <c r="I59" s="127"/>
      <c r="J59" s="44" t="s">
        <v>29</v>
      </c>
    </row>
    <row r="60" spans="1:18" ht="15.75" thickBot="1" x14ac:dyDescent="0.3">
      <c r="A60" s="46">
        <v>1</v>
      </c>
      <c r="B60" s="129">
        <v>2</v>
      </c>
      <c r="C60" s="130"/>
      <c r="D60" s="48">
        <v>3</v>
      </c>
      <c r="E60" s="45">
        <v>4</v>
      </c>
      <c r="F60" s="48">
        <v>5</v>
      </c>
      <c r="G60" s="129">
        <v>6</v>
      </c>
      <c r="H60" s="131"/>
      <c r="I60" s="130"/>
      <c r="J60" s="47">
        <v>7</v>
      </c>
    </row>
    <row r="61" spans="1:18" x14ac:dyDescent="0.25">
      <c r="A61" s="21" t="s">
        <v>30</v>
      </c>
      <c r="B61" s="132">
        <f>E61/D61</f>
        <v>0.66314934536843217</v>
      </c>
      <c r="C61" s="132"/>
      <c r="D61" s="22">
        <f>L55</f>
        <v>69.452865000000003</v>
      </c>
      <c r="E61" s="22">
        <f>M55</f>
        <v>46.057621958712097</v>
      </c>
      <c r="F61" s="22">
        <f>N55</f>
        <v>83.336696581997202</v>
      </c>
      <c r="G61" s="133"/>
      <c r="H61" s="133"/>
      <c r="I61" s="133"/>
      <c r="J61" s="22"/>
    </row>
    <row r="62" spans="1:18" x14ac:dyDescent="0.25">
      <c r="A62" s="23" t="s">
        <v>31</v>
      </c>
      <c r="B62" s="124"/>
      <c r="C62" s="124"/>
      <c r="D62" s="24"/>
      <c r="E62" s="25">
        <v>0</v>
      </c>
      <c r="F62" s="24"/>
      <c r="G62" s="124"/>
      <c r="H62" s="124"/>
      <c r="I62" s="124"/>
      <c r="J62" s="24"/>
    </row>
    <row r="63" spans="1:18" ht="15.75" thickBot="1" x14ac:dyDescent="0.3">
      <c r="A63" s="26" t="s">
        <v>32</v>
      </c>
      <c r="B63" s="125">
        <f>E63/D63</f>
        <v>0.66314934536843217</v>
      </c>
      <c r="C63" s="125"/>
      <c r="D63" s="27">
        <f>D61</f>
        <v>69.452865000000003</v>
      </c>
      <c r="E63" s="27">
        <f>E61+E62</f>
        <v>46.057621958712097</v>
      </c>
      <c r="F63" s="27">
        <f>SQRT(D63*D63+E63*E63)</f>
        <v>83.336696581997202</v>
      </c>
      <c r="G63" s="125" t="s">
        <v>136</v>
      </c>
      <c r="H63" s="125"/>
      <c r="I63" s="125"/>
      <c r="J63" s="27">
        <f>F63/(SQRT(3)*380)*1000</f>
        <v>126.61701106576385</v>
      </c>
    </row>
    <row r="67" spans="5:12" x14ac:dyDescent="0.25">
      <c r="E67" s="7"/>
      <c r="L67" s="7"/>
    </row>
    <row r="68" spans="5:12" x14ac:dyDescent="0.25">
      <c r="E68" s="7"/>
    </row>
  </sheetData>
  <mergeCells count="32">
    <mergeCell ref="B62:C62"/>
    <mergeCell ref="G62:I62"/>
    <mergeCell ref="B63:C63"/>
    <mergeCell ref="G63:I63"/>
    <mergeCell ref="B59:C59"/>
    <mergeCell ref="G59:I59"/>
    <mergeCell ref="B60:C60"/>
    <mergeCell ref="G60:I60"/>
    <mergeCell ref="B61:C61"/>
    <mergeCell ref="G61:I61"/>
    <mergeCell ref="Q4:Q7"/>
    <mergeCell ref="R4:R7"/>
    <mergeCell ref="A5:D5"/>
    <mergeCell ref="E5:F5"/>
    <mergeCell ref="G5:G7"/>
    <mergeCell ref="H5:H7"/>
    <mergeCell ref="I5:I7"/>
    <mergeCell ref="L5:L7"/>
    <mergeCell ref="M5:M7"/>
    <mergeCell ref="A4:F4"/>
    <mergeCell ref="G4:I4"/>
    <mergeCell ref="J4:J7"/>
    <mergeCell ref="K4:K7"/>
    <mergeCell ref="L4:N4"/>
    <mergeCell ref="O4:O7"/>
    <mergeCell ref="E6:E7"/>
    <mergeCell ref="N5:N7"/>
    <mergeCell ref="A6:A7"/>
    <mergeCell ref="B6:B7"/>
    <mergeCell ref="C6:D6"/>
    <mergeCell ref="P4:P7"/>
    <mergeCell ref="F6:F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 КТП №7</vt:lpstr>
      <vt:lpstr> КТП №7 секция 1</vt:lpstr>
      <vt:lpstr>КТП №7 секция 2 </vt:lpstr>
      <vt:lpstr>МСС</vt:lpstr>
      <vt:lpstr>МСС секция 1</vt:lpstr>
      <vt:lpstr>МСС секция 2</vt:lpstr>
      <vt:lpstr>' КТП №7'!ДЭС</vt:lpstr>
      <vt:lpstr>' КТП №7 секция 1'!ДЭС</vt:lpstr>
      <vt:lpstr>'КТП №7 секция 2 '!ДЭС</vt:lpstr>
      <vt:lpstr>МСС!ДЭС</vt:lpstr>
      <vt:lpstr>'МСС секция 1'!ДЭС</vt:lpstr>
      <vt:lpstr>'МСС секция 2'!ДЭС</vt:lpstr>
      <vt:lpstr>' КТП №7'!ДЭССвод</vt:lpstr>
      <vt:lpstr>' КТП №7 секция 1'!ДЭССвод</vt:lpstr>
      <vt:lpstr>'КТП №7 секция 2 '!ДЭССвод</vt:lpstr>
      <vt:lpstr>МСС!ДЭССвод</vt:lpstr>
      <vt:lpstr>'МСС секция 1'!ДЭССвод</vt:lpstr>
      <vt:lpstr>'МСС секция 2'!ДЭССвод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Techexpo</dc:creator>
  <cp:lastModifiedBy>Denis</cp:lastModifiedBy>
  <cp:lastPrinted>2017-01-18T05:13:45Z</cp:lastPrinted>
  <dcterms:created xsi:type="dcterms:W3CDTF">2012-01-13T03:14:29Z</dcterms:created>
  <dcterms:modified xsi:type="dcterms:W3CDTF">2020-09-07T16:53:10Z</dcterms:modified>
</cp:coreProperties>
</file>